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8000" windowHeight="13176" tabRatio="900" firstSheet="0" activeTab="0" autoFilterDateGrouping="1"/>
  </bookViews>
  <sheets>
    <sheet xmlns:r="http://schemas.openxmlformats.org/officeDocument/2006/relationships" name="00 - Accueil" sheetId="1" state="visible" r:id="rId1"/>
    <sheet xmlns:r="http://schemas.openxmlformats.org/officeDocument/2006/relationships" name="00b - Mémo des formules" sheetId="2" state="visible" r:id="rId2"/>
    <sheet xmlns:r="http://schemas.openxmlformats.org/officeDocument/2006/relationships" name="01 - Découvrir Excel" sheetId="3" state="visible" r:id="rId3"/>
    <sheet xmlns:r="http://schemas.openxmlformats.org/officeDocument/2006/relationships" name="01 - Correction" sheetId="4" state="visible" r:id="rId4"/>
    <sheet xmlns:r="http://schemas.openxmlformats.org/officeDocument/2006/relationships" name="02 - Calculs de base" sheetId="5" state="visible" r:id="rId5"/>
    <sheet xmlns:r="http://schemas.openxmlformats.org/officeDocument/2006/relationships" name="02 - Correction" sheetId="6" state="visible" r:id="rId6"/>
    <sheet xmlns:r="http://schemas.openxmlformats.org/officeDocument/2006/relationships" name="03 - Fonctions essentielles" sheetId="7" state="visible" r:id="rId7"/>
    <sheet xmlns:r="http://schemas.openxmlformats.org/officeDocument/2006/relationships" name="03 - Correction" sheetId="8" state="visible" r:id="rId8"/>
    <sheet xmlns:r="http://schemas.openxmlformats.org/officeDocument/2006/relationships" name="04 - La fonction SI" sheetId="9" state="visible" r:id="rId9"/>
    <sheet xmlns:r="http://schemas.openxmlformats.org/officeDocument/2006/relationships" name="04 - Correction" sheetId="10" state="visible" r:id="rId10"/>
    <sheet xmlns:r="http://schemas.openxmlformats.org/officeDocument/2006/relationships" name="05 - Compter et additionner" sheetId="11" state="visible" r:id="rId11"/>
    <sheet xmlns:r="http://schemas.openxmlformats.org/officeDocument/2006/relationships" name="05 - Correction" sheetId="12" state="visible" r:id="rId12"/>
    <sheet xmlns:r="http://schemas.openxmlformats.org/officeDocument/2006/relationships" name="06 - Références absolues" sheetId="13" state="visible" r:id="rId13"/>
    <sheet xmlns:r="http://schemas.openxmlformats.org/officeDocument/2006/relationships" name="06 - Correction" sheetId="14" state="visible" r:id="rId14"/>
    <sheet xmlns:r="http://schemas.openxmlformats.org/officeDocument/2006/relationships" name="07 - Formules de base" sheetId="15" state="visible" r:id="rId15"/>
    <sheet xmlns:r="http://schemas.openxmlformats.org/officeDocument/2006/relationships" name="07 - Correction" sheetId="16" state="visible" r:id="rId16"/>
    <sheet xmlns:r="http://schemas.openxmlformats.org/officeDocument/2006/relationships" name="08 - Gestion des commandes" sheetId="17" state="visible" r:id="rId17"/>
    <sheet xmlns:r="http://schemas.openxmlformats.org/officeDocument/2006/relationships" name="08 - Correction" sheetId="18" state="visible" r:id="rId18"/>
    <sheet xmlns:r="http://schemas.openxmlformats.org/officeDocument/2006/relationships" name="09 - RECHERCHEV" sheetId="19" state="visible" r:id="rId19"/>
    <sheet xmlns:r="http://schemas.openxmlformats.org/officeDocument/2006/relationships" name="09 - Correction" sheetId="20" state="visible" r:id="rId20"/>
    <sheet xmlns:r="http://schemas.openxmlformats.org/officeDocument/2006/relationships" name="10 - INDEX et EQUIV" sheetId="21" state="visible" r:id="rId21"/>
    <sheet xmlns:r="http://schemas.openxmlformats.org/officeDocument/2006/relationships" name="10 - Correction" sheetId="22" state="visible" r:id="rId22"/>
    <sheet xmlns:r="http://schemas.openxmlformats.org/officeDocument/2006/relationships" name="11 - Amortissement" sheetId="23" state="visible" r:id="rId23"/>
    <sheet xmlns:r="http://schemas.openxmlformats.org/officeDocument/2006/relationships" name="11 - Correction" sheetId="24" state="visible" r:id="rId24"/>
    <sheet xmlns:r="http://schemas.openxmlformats.org/officeDocument/2006/relationships" name="12 - TVA" sheetId="25" state="visible" r:id="rId25"/>
    <sheet xmlns:r="http://schemas.openxmlformats.org/officeDocument/2006/relationships" name="12 - Correction" sheetId="26" state="visible" r:id="rId26"/>
    <sheet xmlns:r="http://schemas.openxmlformats.org/officeDocument/2006/relationships" name="13 - Rapprochement bancaire" sheetId="27" state="visible" r:id="rId27"/>
    <sheet xmlns:r="http://schemas.openxmlformats.org/officeDocument/2006/relationships" name="13 - Correction" sheetId="28" state="visible" r:id="rId28"/>
    <sheet xmlns:r="http://schemas.openxmlformats.org/officeDocument/2006/relationships" name="14 - Format conditionnel" sheetId="29" state="visible" r:id="rId29"/>
    <sheet xmlns:r="http://schemas.openxmlformats.org/officeDocument/2006/relationships" name="14 - Correction" sheetId="30" state="visible" r:id="rId30"/>
    <sheet xmlns:r="http://schemas.openxmlformats.org/officeDocument/2006/relationships" name="15 - Tableau croisé dynamique" sheetId="31" state="visible" r:id="rId31"/>
    <sheet xmlns:r="http://schemas.openxmlformats.org/officeDocument/2006/relationships" name="15 - Correction" sheetId="32" state="visible" r:id="rId32"/>
    <sheet xmlns:r="http://schemas.openxmlformats.org/officeDocument/2006/relationships" name="16 - Journal courant" sheetId="33" state="visible" r:id="rId33"/>
    <sheet xmlns:r="http://schemas.openxmlformats.org/officeDocument/2006/relationships" name="16 - Correction" sheetId="34" state="visible" r:id="rId34"/>
    <sheet xmlns:r="http://schemas.openxmlformats.org/officeDocument/2006/relationships" name="17 - Banque et règlements" sheetId="35" state="visible" r:id="rId35"/>
    <sheet xmlns:r="http://schemas.openxmlformats.org/officeDocument/2006/relationships" name="17 - Correction" sheetId="36" state="visible" r:id="rId36"/>
    <sheet xmlns:r="http://schemas.openxmlformats.org/officeDocument/2006/relationships" name="18 - Emprunt" sheetId="37" state="visible" r:id="rId37"/>
    <sheet xmlns:r="http://schemas.openxmlformats.org/officeDocument/2006/relationships" name="18 - Correction" sheetId="38" state="visible" r:id="rId38"/>
    <sheet xmlns:r="http://schemas.openxmlformats.org/officeDocument/2006/relationships" name="19 - Écritures inventaire" sheetId="39" state="visible" r:id="rId39"/>
    <sheet xmlns:r="http://schemas.openxmlformats.org/officeDocument/2006/relationships" name="19 - Correction" sheetId="40" state="visible" r:id="rId40"/>
  </sheets>
  <definedNames/>
  <calcPr calcId="191029" fullCalcOnLoad="1" iterateDelta="0.0001"/>
</workbook>
</file>

<file path=xl/styles.xml><?xml version="1.0" encoding="utf-8"?>
<styleSheet xmlns="http://schemas.openxmlformats.org/spreadsheetml/2006/main">
  <numFmts count="5">
    <numFmt numFmtId="164" formatCode="#,##0.00&quot; €&quot;"/>
    <numFmt numFmtId="165" formatCode="0.0%"/>
    <numFmt numFmtId="166" formatCode="0&quot; ans&quot;"/>
    <numFmt numFmtId="167" formatCode="#,##0.00&quot; €&quot;;\-#,##0.00&quot; €&quot;"/>
    <numFmt numFmtId="168" formatCode="dd/mm/yyyy"/>
  </numFmts>
  <fonts count="15">
    <font>
      <name val="Calibri"/>
      <charset val="1"/>
      <family val="2"/>
      <color theme="1"/>
      <sz val="11"/>
    </font>
    <font>
      <name val="Arial"/>
      <charset val="1"/>
      <b val="1"/>
      <color rgb="FFFFFFFF"/>
      <sz val="14"/>
    </font>
    <font>
      <name val="Arial"/>
      <charset val="1"/>
      <sz val="10"/>
    </font>
    <font>
      <name val="Arial"/>
      <charset val="1"/>
      <b val="1"/>
      <color rgb="FF0B2A4A"/>
      <sz val="12"/>
    </font>
    <font>
      <name val="Arial"/>
      <charset val="1"/>
      <b val="1"/>
      <color rgb="FFFFFFFF"/>
      <sz val="10"/>
    </font>
    <font>
      <name val="Arial"/>
      <charset val="1"/>
      <b val="1"/>
      <sz val="10"/>
    </font>
    <font>
      <name val="Arial"/>
      <charset val="1"/>
      <color rgb="FF066F73"/>
      <sz val="10"/>
      <u val="single"/>
    </font>
    <font>
      <name val="Arial"/>
      <charset val="1"/>
      <b val="1"/>
      <color rgb="FF066F73"/>
      <sz val="10"/>
    </font>
    <font>
      <name val="Arial"/>
      <charset val="1"/>
      <b val="1"/>
      <color rgb="FF0C29AB"/>
      <sz val="10"/>
    </font>
    <font>
      <name val="Arial"/>
      <charset val="1"/>
      <b val="1"/>
      <color rgb="FF0B2A4A"/>
      <sz val="10"/>
    </font>
    <font>
      <name val="Arial"/>
      <charset val="1"/>
      <color rgb="FF595959"/>
      <sz val="9"/>
    </font>
    <font>
      <name val="Arial"/>
      <charset val="1"/>
      <color rgb="FF066F73"/>
      <sz val="9"/>
      <u val="single"/>
    </font>
    <font>
      <name val="Arial"/>
      <charset val="1"/>
      <b val="1"/>
      <color rgb="FF0B2A4A"/>
      <sz val="11"/>
    </font>
    <font>
      <name val="Arial"/>
      <charset val="1"/>
      <b val="1"/>
      <color rgb="FF0B2A4A"/>
      <sz val="10"/>
    </font>
    <font>
      <name val="Arial"/>
      <charset val="1"/>
      <b val="1"/>
      <color rgb="FF595959"/>
      <sz val="9"/>
    </font>
  </fonts>
  <fills count="11">
    <fill>
      <patternFill/>
    </fill>
    <fill>
      <patternFill patternType="gray125"/>
    </fill>
    <fill>
      <patternFill patternType="solid">
        <fgColor rgb="FF0B2A4A"/>
        <bgColor rgb="FF333333"/>
      </patternFill>
    </fill>
    <fill>
      <patternFill patternType="solid">
        <fgColor rgb="FFFFF2CC"/>
        <bgColor rgb="FFEAF0F6"/>
      </patternFill>
    </fill>
    <fill>
      <patternFill patternType="solid">
        <fgColor rgb="FFE8ECEF"/>
        <bgColor rgb="FFEAF0F6"/>
      </patternFill>
    </fill>
    <fill>
      <patternFill patternType="solid">
        <fgColor rgb="FFD6F7F5"/>
        <bgColor rgb="FFEAF0F6"/>
      </patternFill>
    </fill>
    <fill>
      <patternFill patternType="solid">
        <fgColor rgb="FFEAF0F6"/>
        <bgColor rgb="FFE8ECEF"/>
      </patternFill>
    </fill>
    <fill>
      <patternFill patternType="solid">
        <fgColor rgb="FF16406B"/>
        <bgColor rgb="FF0563C1"/>
      </patternFill>
    </fill>
    <fill>
      <patternFill patternType="solid">
        <fgColor rgb="FFEAF0F6"/>
        <bgColor rgb="FFFFF2CC"/>
      </patternFill>
    </fill>
    <fill>
      <patternFill patternType="solid">
        <fgColor rgb="FFEAF0F6"/>
        <bgColor rgb="FFEAF0F6"/>
      </patternFill>
    </fill>
    <fill>
      <patternFill patternType="solid">
        <fgColor rgb="FFEAF0F6"/>
        <bgColor rgb="FFEAF0F6"/>
      </patternFill>
    </fill>
  </fills>
  <borders count="6">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diagonal/>
    </border>
    <border>
      <left/>
      <right style="thin">
        <color rgb="FFBFBFBF"/>
      </right>
      <top style="thin">
        <color rgb="FFBFBFBF"/>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84">
    <xf numFmtId="0" fontId="0" fillId="0" borderId="0" pivotButton="0" quotePrefix="0" xfId="0"/>
    <xf numFmtId="0" fontId="13" fillId="8" borderId="0" applyAlignment="1" pivotButton="0" quotePrefix="0" xfId="0">
      <alignment horizontal="left" vertical="top" wrapText="1"/>
    </xf>
    <xf numFmtId="0" fontId="14" fillId="0" borderId="0" applyAlignment="1" pivotButton="0" quotePrefix="0" xfId="0">
      <alignment horizontal="left" vertical="top" wrapText="1"/>
    </xf>
    <xf numFmtId="0" fontId="5" fillId="0" borderId="1" applyAlignment="1" pivotButton="0" quotePrefix="0" xfId="0">
      <alignment horizontal="left" vertical="center" wrapText="1"/>
    </xf>
    <xf numFmtId="0" fontId="13" fillId="5" borderId="0" applyAlignment="1" pivotButton="0" quotePrefix="0" xfId="0">
      <alignment horizontal="left" vertical="top" wrapText="1"/>
    </xf>
    <xf numFmtId="0" fontId="4" fillId="7" borderId="0" applyAlignment="1" pivotButton="0" quotePrefix="0" xfId="0">
      <alignment horizontal="left" vertical="center" wrapText="1"/>
    </xf>
    <xf numFmtId="0" fontId="5" fillId="0" borderId="0" applyAlignment="1" pivotButton="0" quotePrefix="0" xfId="0">
      <alignment horizontal="left" vertical="center" wrapText="1"/>
    </xf>
    <xf numFmtId="0" fontId="13" fillId="6" borderId="0" applyAlignment="1" pivotButton="0" quotePrefix="0" xfId="0">
      <alignment horizontal="left" vertical="top" wrapText="1"/>
    </xf>
    <xf numFmtId="0" fontId="12" fillId="0" borderId="0" applyAlignment="1" pivotButton="0" quotePrefix="0" xfId="0">
      <alignment horizontal="left" vertical="top" wrapText="1"/>
    </xf>
    <xf numFmtId="0" fontId="10" fillId="0" borderId="0" applyAlignment="1" pivotButton="0" quotePrefix="0" xfId="0">
      <alignment horizontal="left" vertical="top" wrapText="1"/>
    </xf>
    <xf numFmtId="0" fontId="3" fillId="0" borderId="0" applyAlignment="1" pivotButton="0" quotePrefix="0" xfId="0">
      <alignment horizontal="left" vertical="center" wrapText="1"/>
    </xf>
    <xf numFmtId="0" fontId="2" fillId="0" borderId="0" applyAlignment="1" pivotButton="0" quotePrefix="0" xfId="0">
      <alignment horizontal="left" vertical="top" wrapText="1"/>
    </xf>
    <xf numFmtId="0" fontId="1" fillId="2" borderId="0" applyAlignment="1" pivotButton="0" quotePrefix="0" xfId="0">
      <alignment horizontal="left" vertical="center"/>
    </xf>
    <xf numFmtId="0" fontId="0" fillId="3" borderId="1" pivotButton="0" quotePrefix="0" xfId="0"/>
    <xf numFmtId="0" fontId="2" fillId="0" borderId="0" applyAlignment="1" pivotButton="0" quotePrefix="0" xfId="0">
      <alignment vertical="center"/>
    </xf>
    <xf numFmtId="0" fontId="0" fillId="4" borderId="1" pivotButton="0" quotePrefix="0" xfId="0"/>
    <xf numFmtId="0" fontId="0" fillId="5" borderId="1" pivotButton="0" quotePrefix="0" xfId="0"/>
    <xf numFmtId="0" fontId="4" fillId="2" borderId="1" applyAlignment="1" pivotButton="0" quotePrefix="0" xfId="0">
      <alignment horizontal="center" vertical="center" wrapText="1"/>
    </xf>
    <xf numFmtId="0" fontId="5" fillId="0" borderId="1" applyAlignment="1" pivotButton="0" quotePrefix="0" xfId="0">
      <alignment horizontal="center" vertical="center" wrapText="1"/>
    </xf>
    <xf numFmtId="0" fontId="6" fillId="0" borderId="1" applyAlignment="1" pivotButton="0" quotePrefix="0" xfId="0">
      <alignment horizontal="left" vertical="center" wrapText="1"/>
    </xf>
    <xf numFmtId="0" fontId="2" fillId="0" borderId="1" applyAlignment="1" pivotButton="0" quotePrefix="0" xfId="0">
      <alignment horizontal="left" vertical="center" wrapText="1"/>
    </xf>
    <xf numFmtId="0" fontId="7" fillId="0" borderId="1" applyAlignment="1" pivotButton="0" quotePrefix="0" xfId="0">
      <alignment horizontal="center" vertical="center" wrapText="1"/>
    </xf>
    <xf numFmtId="0" fontId="8" fillId="0" borderId="1" applyAlignment="1" pivotButton="0" quotePrefix="0" xfId="0">
      <alignment horizontal="center" vertical="center" wrapText="1"/>
    </xf>
    <xf numFmtId="0" fontId="9" fillId="0" borderId="1" applyAlignment="1" pivotButton="0" quotePrefix="0" xfId="0">
      <alignment horizontal="center" vertical="center" wrapText="1"/>
    </xf>
    <xf numFmtId="0" fontId="2" fillId="0" borderId="1" applyAlignment="1" pivotButton="0" quotePrefix="0" xfId="0">
      <alignment horizontal="center" vertical="center" wrapText="1"/>
    </xf>
    <xf numFmtId="0" fontId="11" fillId="0" borderId="0" pivotButton="0" quotePrefix="0" xfId="0"/>
    <xf numFmtId="0" fontId="5" fillId="0" borderId="1" applyAlignment="1" pivotButton="0" quotePrefix="0" xfId="0">
      <alignment horizontal="left" vertical="center" wrapText="1"/>
    </xf>
    <xf numFmtId="0" fontId="13" fillId="0" borderId="0" pivotButton="0" quotePrefix="0" xfId="0"/>
    <xf numFmtId="0" fontId="2" fillId="4" borderId="1" applyAlignment="1" pivotButton="0" quotePrefix="0" xfId="0">
      <alignment horizontal="left" vertical="center" wrapText="1"/>
    </xf>
    <xf numFmtId="0" fontId="2" fillId="3" borderId="1" applyAlignment="1" pivotButton="0" quotePrefix="0" xfId="0">
      <alignment horizontal="left" vertical="center" wrapText="1"/>
    </xf>
    <xf numFmtId="0" fontId="2" fillId="4" borderId="1" applyAlignment="1" pivotButton="0" quotePrefix="0" xfId="0">
      <alignment horizontal="right" vertical="center" wrapText="1"/>
    </xf>
    <xf numFmtId="0" fontId="2" fillId="3" borderId="1" applyAlignment="1" pivotButton="0" quotePrefix="0" xfId="0">
      <alignment horizontal="right" vertical="center" wrapText="1"/>
    </xf>
    <xf numFmtId="14" fontId="2" fillId="4" borderId="1" applyAlignment="1" pivotButton="0" quotePrefix="0" xfId="0">
      <alignment horizontal="right" vertical="center" wrapText="1"/>
    </xf>
    <xf numFmtId="14" fontId="2" fillId="3" borderId="1" applyAlignment="1" pivotButton="0" quotePrefix="0" xfId="0">
      <alignment horizontal="right" vertical="center" wrapText="1"/>
    </xf>
    <xf numFmtId="0" fontId="2" fillId="4" borderId="1" applyAlignment="1" pivotButton="0" quotePrefix="0" xfId="0">
      <alignment horizontal="left" vertical="center"/>
    </xf>
    <xf numFmtId="0" fontId="5" fillId="0" borderId="0" applyAlignment="1" pivotButton="0" quotePrefix="0" xfId="0">
      <alignment horizontal="left" vertical="center" wrapText="1"/>
    </xf>
    <xf numFmtId="0" fontId="2" fillId="3" borderId="1" applyAlignment="1" pivotButton="0" quotePrefix="0" xfId="0">
      <alignment horizontal="center" vertical="center" wrapText="1"/>
    </xf>
    <xf numFmtId="0" fontId="2" fillId="5" borderId="1" applyAlignment="1" pivotButton="0" quotePrefix="0" xfId="0">
      <alignment horizontal="left" vertical="center" wrapText="1"/>
    </xf>
    <xf numFmtId="0" fontId="2" fillId="5" borderId="1" applyAlignment="1" pivotButton="0" quotePrefix="0" xfId="0">
      <alignment horizontal="right" vertical="center" wrapText="1"/>
    </xf>
    <xf numFmtId="14" fontId="2" fillId="5" borderId="1" applyAlignment="1" pivotButton="0" quotePrefix="0" xfId="0">
      <alignment horizontal="right" vertical="center" wrapText="1"/>
    </xf>
    <xf numFmtId="0" fontId="2" fillId="5" borderId="1" applyAlignment="1" pivotButton="0" quotePrefix="0" xfId="0">
      <alignment horizontal="center" vertical="center" wrapText="1"/>
    </xf>
    <xf numFmtId="1" fontId="2" fillId="4" borderId="1" applyAlignment="1" pivotButton="0" quotePrefix="0" xfId="0">
      <alignment horizontal="center" vertical="center" wrapText="1"/>
    </xf>
    <xf numFmtId="164" fontId="2" fillId="4" borderId="1" applyAlignment="1" pivotButton="0" quotePrefix="0" xfId="0">
      <alignment horizontal="right" vertical="center" wrapText="1"/>
    </xf>
    <xf numFmtId="164" fontId="2" fillId="3" borderId="1" applyAlignment="1" pivotButton="0" quotePrefix="0" xfId="0">
      <alignment horizontal="right" vertical="center" wrapText="1"/>
    </xf>
    <xf numFmtId="9" fontId="2" fillId="4" borderId="1" applyAlignment="1" pivotButton="0" quotePrefix="0" xfId="0">
      <alignment horizontal="center" vertical="center" wrapText="1"/>
    </xf>
    <xf numFmtId="164" fontId="5" fillId="3" borderId="1" applyAlignment="1" pivotButton="0" quotePrefix="0" xfId="0">
      <alignment horizontal="right" vertical="center" wrapText="1"/>
    </xf>
    <xf numFmtId="1" fontId="5" fillId="3" borderId="1" applyAlignment="1" pivotButton="0" quotePrefix="0" xfId="0">
      <alignment horizontal="right" vertical="center" wrapText="1"/>
    </xf>
    <xf numFmtId="164" fontId="2" fillId="5" borderId="1" applyAlignment="1" pivotButton="0" quotePrefix="0" xfId="0">
      <alignment horizontal="right" vertical="center" wrapText="1"/>
    </xf>
    <xf numFmtId="164" fontId="5" fillId="5" borderId="1" applyAlignment="1" pivotButton="0" quotePrefix="0" xfId="0">
      <alignment horizontal="right" vertical="center" wrapText="1"/>
    </xf>
    <xf numFmtId="1" fontId="5" fillId="5" borderId="1" applyAlignment="1" pivotButton="0" quotePrefix="0" xfId="0">
      <alignment horizontal="right" vertical="center" wrapText="1"/>
    </xf>
    <xf numFmtId="0" fontId="2" fillId="4" borderId="1" applyAlignment="1" pivotButton="0" quotePrefix="0" xfId="0">
      <alignment horizontal="center" vertical="center" wrapText="1"/>
    </xf>
    <xf numFmtId="165" fontId="4" fillId="2" borderId="1" applyAlignment="1" pivotButton="0" quotePrefix="0" xfId="0">
      <alignment horizontal="center" vertical="center" wrapText="1"/>
    </xf>
    <xf numFmtId="49" fontId="2" fillId="3" borderId="1" applyAlignment="1" pivotButton="0" quotePrefix="0" xfId="0">
      <alignment horizontal="center" vertical="center" wrapText="1"/>
    </xf>
    <xf numFmtId="0" fontId="5" fillId="3" borderId="1" applyAlignment="1" pivotButton="0" quotePrefix="0" xfId="0">
      <alignment horizontal="left" vertical="center" wrapText="1"/>
    </xf>
    <xf numFmtId="1" fontId="2" fillId="5" borderId="1" applyAlignment="1" pivotButton="0" quotePrefix="0" xfId="0">
      <alignment horizontal="center" vertical="center" wrapText="1"/>
    </xf>
    <xf numFmtId="0" fontId="5" fillId="5" borderId="1" applyAlignment="1" pivotButton="0" quotePrefix="0" xfId="0">
      <alignment horizontal="left" vertical="center" wrapText="1"/>
    </xf>
    <xf numFmtId="166" fontId="2" fillId="4" borderId="1" applyAlignment="1" pivotButton="0" quotePrefix="0" xfId="0">
      <alignment horizontal="right" vertical="center" wrapText="1"/>
    </xf>
    <xf numFmtId="9" fontId="2" fillId="3" borderId="1" applyAlignment="1" pivotButton="0" quotePrefix="0" xfId="0">
      <alignment horizontal="center" vertical="center" wrapText="1"/>
    </xf>
    <xf numFmtId="9" fontId="2" fillId="5" borderId="1" applyAlignment="1" pivotButton="0" quotePrefix="0" xfId="0">
      <alignment horizontal="center" vertical="center" wrapText="1"/>
    </xf>
    <xf numFmtId="0" fontId="5" fillId="3" borderId="1" applyAlignment="1" pivotButton="0" quotePrefix="0" xfId="0">
      <alignment horizontal="center" vertical="center" wrapText="1"/>
    </xf>
    <xf numFmtId="0" fontId="5" fillId="5" borderId="1" applyAlignment="1" pivotButton="0" quotePrefix="0" xfId="0">
      <alignment horizontal="center" vertical="center" wrapText="1"/>
    </xf>
    <xf numFmtId="167" fontId="2" fillId="4" borderId="1" applyAlignment="1" pivotButton="0" quotePrefix="0" xfId="0">
      <alignment horizontal="right" vertical="center" wrapText="1"/>
    </xf>
    <xf numFmtId="14" fontId="2" fillId="4" borderId="1" applyAlignment="1" pivotButton="0" quotePrefix="0" xfId="0">
      <alignment horizontal="center" vertical="center" wrapText="1"/>
    </xf>
    <xf numFmtId="1" fontId="5" fillId="5" borderId="1" applyAlignment="1" pivotButton="0" quotePrefix="0" xfId="0">
      <alignment horizontal="center" vertical="center" wrapText="1"/>
    </xf>
    <xf numFmtId="0" fontId="13" fillId="0" borderId="0" applyAlignment="1" pivotButton="0" quotePrefix="0" xfId="0">
      <alignment horizontal="left" vertical="top" wrapText="1"/>
    </xf>
    <xf numFmtId="0" fontId="12" fillId="0" borderId="0" applyAlignment="1" pivotButton="0" quotePrefix="0" xfId="0">
      <alignment horizontal="left" vertical="center" wrapText="1"/>
    </xf>
    <xf numFmtId="0" fontId="2" fillId="6" borderId="0" applyAlignment="1" pivotButton="0" quotePrefix="0" xfId="0">
      <alignment horizontal="left" vertical="top" wrapText="1"/>
    </xf>
    <xf numFmtId="0" fontId="2" fillId="4" borderId="1" applyAlignment="1" pivotButton="0" quotePrefix="0" xfId="0">
      <alignment horizontal="left" vertical="center" wrapText="1"/>
    </xf>
    <xf numFmtId="0" fontId="5" fillId="9" borderId="1" applyAlignment="1" pivotButton="0" quotePrefix="0" xfId="0">
      <alignment horizontal="center" vertical="center" wrapText="1"/>
    </xf>
    <xf numFmtId="0" fontId="5" fillId="10" borderId="1" applyAlignment="1" pivotButton="0" quotePrefix="0" xfId="0">
      <alignment horizontal="center" vertical="center" wrapText="1"/>
    </xf>
    <xf numFmtId="0" fontId="2" fillId="9" borderId="1" applyAlignment="1" pivotButton="0" quotePrefix="0" xfId="0">
      <alignment horizontal="center" vertical="center" wrapText="1"/>
    </xf>
    <xf numFmtId="0" fontId="2" fillId="10" borderId="1" applyAlignment="1" pivotButton="0" quotePrefix="0" xfId="0">
      <alignment horizontal="center" vertical="center" wrapText="1"/>
    </xf>
    <xf numFmtId="0" fontId="13" fillId="0" borderId="1" applyAlignment="1" pivotButton="0" quotePrefix="0" xfId="0">
      <alignment horizontal="center" vertical="center" wrapText="1"/>
    </xf>
    <xf numFmtId="0" fontId="0" fillId="0" borderId="4" pivotButton="0" quotePrefix="0" xfId="0"/>
    <xf numFmtId="0" fontId="0" fillId="0" borderId="5" pivotButton="0" quotePrefix="0" xfId="0"/>
    <xf numFmtId="9" fontId="2" fillId="4" borderId="1" applyAlignment="1" pivotButton="0" quotePrefix="0" xfId="0">
      <alignment horizontal="right" vertical="center" wrapText="1"/>
    </xf>
    <xf numFmtId="164" fontId="2" fillId="3" borderId="1" applyAlignment="1" pivotButton="0" quotePrefix="0" xfId="0">
      <alignment horizontal="left" vertical="center" wrapText="1"/>
    </xf>
    <xf numFmtId="1" fontId="2" fillId="3" borderId="1" applyAlignment="1" pivotButton="0" quotePrefix="0" xfId="0">
      <alignment horizontal="center" vertical="center" wrapText="1"/>
    </xf>
    <xf numFmtId="164" fontId="2" fillId="5" borderId="1" applyAlignment="1" pivotButton="0" quotePrefix="0" xfId="0">
      <alignment horizontal="left" vertical="center" wrapText="1"/>
    </xf>
    <xf numFmtId="10" fontId="2" fillId="4" borderId="1" applyAlignment="1" pivotButton="0" quotePrefix="0" xfId="0">
      <alignment horizontal="right" vertical="center" wrapText="1"/>
    </xf>
    <xf numFmtId="168" fontId="2" fillId="4" borderId="1" applyAlignment="1" pivotButton="0" quotePrefix="0" xfId="0">
      <alignment horizontal="right" vertical="center" wrapText="1"/>
    </xf>
    <xf numFmtId="1" fontId="2" fillId="4" borderId="1" applyAlignment="1" pivotButton="0" quotePrefix="0" xfId="0">
      <alignment horizontal="right" vertical="center" wrapText="1"/>
    </xf>
    <xf numFmtId="165" fontId="2" fillId="4" borderId="1" applyAlignment="1" pivotButton="0" quotePrefix="0" xfId="0">
      <alignment horizontal="right" vertical="center" wrapText="1"/>
    </xf>
    <xf numFmtId="168" fontId="2" fillId="4" borderId="1" applyAlignment="1" pivotButton="0" quotePrefix="0" xfId="0">
      <alignment horizontal="right" vertical="center" wrapText="1"/>
    </xf>
  </cellXfs>
  <cellStyles count="1">
    <cellStyle name="Normal" xfId="0" builtinId="0"/>
  </cellStyles>
  <dxfs count="3">
    <dxf>
      <font>
        <b val="1"/>
        <color rgb="FF548235"/>
      </font>
    </dxf>
    <dxf>
      <font>
        <b val="1"/>
        <color rgb="FF7F6000"/>
      </font>
      <fill>
        <patternFill>
          <bgColor rgb="FFFFD966"/>
        </patternFill>
      </fill>
    </dxf>
    <dxf>
      <font>
        <b val="1"/>
        <color rgb="FF9C0006"/>
      </font>
      <fill>
        <patternFill>
          <bgColor rgb="FFF8CBAD"/>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9C0006"/>
      <rgbColor rgb="FF008000"/>
      <rgbColor rgb="FF000080"/>
      <rgbColor rgb="FF7F6000"/>
      <rgbColor rgb="FF800080"/>
      <rgbColor rgb="FF008080"/>
      <rgbColor rgb="FFBFBFBF"/>
      <rgbColor rgb="FF808080"/>
      <rgbColor rgb="FF9999FF"/>
      <rgbColor rgb="FF993366"/>
      <rgbColor rgb="FFFFF2CC"/>
      <rgbColor rgb="FFDDEBF7"/>
      <rgbColor rgb="FF660066"/>
      <rgbColor rgb="FFFF8080"/>
      <rgbColor rgb="FF0563C1"/>
      <rgbColor rgb="FFFCE4D6"/>
      <rgbColor rgb="FF000080"/>
      <rgbColor rgb="FFFF00FF"/>
      <rgbColor rgb="FFFFFF00"/>
      <rgbColor rgb="FF00FFFF"/>
      <rgbColor rgb="FF800080"/>
      <rgbColor rgb="FF800000"/>
      <rgbColor rgb="FF008080"/>
      <rgbColor rgb="FF0000FF"/>
      <rgbColor rgb="FF00CCFF"/>
      <rgbColor rgb="FFEAF1F8"/>
      <rgbColor rgb="FFE2EFDA"/>
      <rgbColor rgb="FFFDF2E0"/>
      <rgbColor rgb="FFF2F2F2"/>
      <rgbColor rgb="FFFF99CC"/>
      <rgbColor rgb="FFCC99FF"/>
      <rgbColor rgb="FFF8CBAD"/>
      <rgbColor rgb="FF3366FF"/>
      <rgbColor rgb="FF33CCCC"/>
      <rgbColor rgb="FF70AD47"/>
      <rgbColor rgb="FFFFD966"/>
      <rgbColor rgb="FFFF9900"/>
      <rgbColor rgb="FFED7D31"/>
      <rgbColor rgb="FF595959"/>
      <rgbColor rgb="FFA6A6A6"/>
      <rgbColor rgb="FF0B2A4A"/>
      <rgbColor rgb="FF548235"/>
      <rgbColor rgb="FF003300"/>
      <rgbColor rgb="FF333300"/>
      <rgbColor rgb="FFC55A11"/>
      <rgbColor rgb="FF993366"/>
      <rgbColor rgb="FF1F4E79"/>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styles" Target="styles.xml" Id="rId41"/><Relationship Type="http://schemas.openxmlformats.org/officeDocument/2006/relationships/theme" Target="theme/theme1.xml" Id="rId42"/></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sheetPr>
    <tabColor rgb="FF0B2A4A"/>
    <outlinePr summaryBelow="1" summaryRight="1"/>
    <pageSetUpPr fitToPage="1"/>
  </sheetPr>
  <dimension ref="B2:E43"/>
  <sheetViews>
    <sheetView showGridLines="0" tabSelected="1" zoomScaleNormal="100" workbookViewId="0">
      <selection activeCell="A1" sqref="A1"/>
    </sheetView>
  </sheetViews>
  <sheetFormatPr baseColWidth="10" defaultColWidth="8.6640625" defaultRowHeight="14.4"/>
  <cols>
    <col width="3" customWidth="1" min="1" max="1"/>
    <col width="8" customWidth="1" min="2" max="2"/>
    <col width="40" customWidth="1" min="3" max="3"/>
    <col width="54" customWidth="1" min="4" max="4"/>
    <col width="18" customWidth="1" min="5" max="5"/>
    <col width="3" customWidth="1" min="6" max="6"/>
  </cols>
  <sheetData>
    <row r="2" ht="27.75" customHeight="1">
      <c r="B2" s="12" t="inlineStr">
        <is>
          <t>Mini-formation Excel — Assistant comptable</t>
        </is>
      </c>
    </row>
    <row r="4" ht="30.75" customHeight="1">
      <c r="B4" s="11" t="inlineStr">
        <is>
          <t>Un mini-parcours pour pratiquer les formules et construire les tableaux les plus utiles au quotidien d'un assistant comptable, en partant de zéro.</t>
        </is>
      </c>
    </row>
    <row r="6" ht="21.75" customHeight="1">
      <c r="B6" s="10" t="inlineStr">
        <is>
          <t>Comment utiliser ce fichier</t>
        </is>
      </c>
    </row>
    <row r="7" ht="30.75" customHeight="1">
      <c r="B7" s="11" t="inlineStr">
        <is>
          <t>• Chaque exercice a deux onglets : un onglet Énoncé (cellules jaunes à compléter) et un onglet « Correction » juste à côté.</t>
        </is>
      </c>
    </row>
    <row r="8" ht="30.75" customHeight="1">
      <c r="B8" s="11" t="inlineStr">
        <is>
          <t>• Essayez de résoudre l'exercice seul(e) dans l'onglet Énoncé avant de regarder la Correction. Chaque question indique l'objectif visé et la fonction à découvrir, mais pas la formule.</t>
        </is>
      </c>
    </row>
    <row r="9" ht="30.75" customHeight="1">
      <c r="B9" s="11" t="inlineStr">
        <is>
          <t>• Grand débutant sur Excel ? Suivez les exercices dans l'ordre à partir du 01 : chacun prépare le suivant. Déjà à l'aise ? Vous pouvez démarrer à l'exercice 07.</t>
        </is>
      </c>
    </row>
    <row r="10" ht="30.75" customHeight="1">
      <c r="B10" s="11" t="inlineStr">
        <is>
          <t>• Consultez l'onglet « 00b - Mémo des formules » si vous avez besoin de vous souvenir à quoi sert une formule avant de vous lancer.</t>
        </is>
      </c>
    </row>
    <row r="11" ht="43.5" customHeight="1">
      <c r="B11" s="11" t="inlineStr">
        <is>
          <t>• Pour les tableaux (amortissement, TVA, rapprochement, emprunt), l'énoncé ne contient que les données de départ : le but n'est pas de retrouver un résultat, c'est de construire vous-même les formules qui produisent ce tableau, ligne par ligne. C'est cette construction qui fait comprendre la logique comptable, pas le chiffre final.</t>
        </is>
      </c>
    </row>
    <row r="12" ht="43.5" customHeight="1">
      <c r="B12" s="11" t="inlineStr">
        <is>
          <t>• Toutes les formules de la Correction sont actives (pas de valeurs figées) : cliquez sur une cellule pour voir comment elle est construite. Chaque question est aussi corrigée pas à pas, en 3 étapes : ce que l'on cherche, pourquoi cette fonction, formule finale.</t>
        </is>
      </c>
    </row>
    <row r="13" ht="30.75" customHeight="1">
      <c r="B13" s="11" t="inlineStr">
        <is>
          <t>• Si une colonne semble trop étroite pour un texte, élargissez-la (double-clic sur le bord droit de l'en-tête de colonne) : c'est normal et rapide à faire dans Excel.</t>
        </is>
      </c>
    </row>
    <row r="15" ht="21.75" customHeight="1">
      <c r="B15" s="10" t="inlineStr">
        <is>
          <t>Légende des couleurs</t>
        </is>
      </c>
    </row>
    <row r="16">
      <c r="B16" s="13" t="n"/>
      <c r="C16" s="14" t="inlineStr">
        <is>
          <t>Cellule à compléter par vous</t>
        </is>
      </c>
    </row>
    <row r="17">
      <c r="B17" s="15" t="n"/>
      <c r="C17" s="14" t="inlineStr">
        <is>
          <t>Donnée de départ (énoncé), ne pas modifier</t>
        </is>
      </c>
    </row>
    <row r="18">
      <c r="B18" s="16" t="n"/>
      <c r="C18" s="14" t="inlineStr">
        <is>
          <t>Résultat de la Correction (formule active)</t>
        </is>
      </c>
    </row>
    <row r="20" ht="21.75" customHeight="1">
      <c r="B20" s="10" t="inlineStr">
        <is>
          <t>Sommaire (cliquez sur un exercice pour l'ouvrir)</t>
        </is>
      </c>
    </row>
    <row r="21" ht="19.5" customHeight="1">
      <c r="B21" s="17" t="inlineStr">
        <is>
          <t>N°</t>
        </is>
      </c>
      <c r="C21" s="17" t="inlineStr">
        <is>
          <t>Exercice</t>
        </is>
      </c>
      <c r="D21" s="17" t="inlineStr">
        <is>
          <t>Notions travaillées</t>
        </is>
      </c>
      <c r="E21" s="17" t="inlineStr">
        <is>
          <t>Niveau</t>
        </is>
      </c>
    </row>
    <row r="22">
      <c r="B22" s="18" t="inlineStr">
        <is>
          <t>01</t>
        </is>
      </c>
      <c r="C22" s="19" t="inlineStr">
        <is>
          <t>Découvrir Excel</t>
        </is>
      </c>
      <c r="D22" s="20" t="inlineStr">
        <is>
          <t>Saisie, alignement, largeur de colonne, enregistrement</t>
        </is>
      </c>
      <c r="E22" s="21" t="inlineStr">
        <is>
          <t>Débutant</t>
        </is>
      </c>
    </row>
    <row r="23">
      <c r="B23" s="18" t="inlineStr">
        <is>
          <t>02</t>
        </is>
      </c>
      <c r="C23" s="19" t="inlineStr">
        <is>
          <t>Calculs de base</t>
        </is>
      </c>
      <c r="D23" s="20" t="inlineStr">
        <is>
          <t>+ − × ÷, pourcentages, parenthèses</t>
        </is>
      </c>
      <c r="E23" s="21" t="inlineStr">
        <is>
          <t>Débutant</t>
        </is>
      </c>
    </row>
    <row r="24">
      <c r="B24" s="18" t="inlineStr">
        <is>
          <t>03</t>
        </is>
      </c>
      <c r="C24" s="19" t="inlineStr">
        <is>
          <t>Fonctions essentielles</t>
        </is>
      </c>
      <c r="D24" s="20" t="inlineStr">
        <is>
          <t>SOMME, MOYENNE, MAX, MIN</t>
        </is>
      </c>
      <c r="E24" s="21" t="inlineStr">
        <is>
          <t>Débutant</t>
        </is>
      </c>
    </row>
    <row r="25">
      <c r="B25" s="18" t="inlineStr">
        <is>
          <t>04</t>
        </is>
      </c>
      <c r="C25" s="19" t="inlineStr">
        <is>
          <t>La fonction SI</t>
        </is>
      </c>
      <c r="D25" s="20" t="inlineStr">
        <is>
          <t>SI sur un nombre et sur un texte</t>
        </is>
      </c>
      <c r="E25" s="21" t="inlineStr">
        <is>
          <t>Débutant</t>
        </is>
      </c>
    </row>
    <row r="26">
      <c r="B26" s="18" t="inlineStr">
        <is>
          <t>05</t>
        </is>
      </c>
      <c r="C26" s="19" t="inlineStr">
        <is>
          <t>Compter et additionner selon un critère</t>
        </is>
      </c>
      <c r="D26" s="20" t="inlineStr">
        <is>
          <t>NB.SI, SOMME.SI</t>
        </is>
      </c>
      <c r="E26" s="21" t="inlineStr">
        <is>
          <t>Débutant</t>
        </is>
      </c>
    </row>
    <row r="27">
      <c r="B27" s="18" t="inlineStr">
        <is>
          <t>06</t>
        </is>
      </c>
      <c r="C27" s="19" t="inlineStr">
        <is>
          <t>Références absolues et mixtes ($)</t>
        </is>
      </c>
      <c r="D27" s="20" t="inlineStr">
        <is>
          <t>$A$1, A$1, $A1, touche F4</t>
        </is>
      </c>
      <c r="E27" s="21" t="inlineStr">
        <is>
          <t>Débutant</t>
        </is>
      </c>
    </row>
    <row r="28">
      <c r="B28" s="18" t="inlineStr">
        <is>
          <t>07</t>
        </is>
      </c>
      <c r="C28" s="19" t="inlineStr">
        <is>
          <t>Formules de base (synthèse)</t>
        </is>
      </c>
      <c r="D28" s="20" t="inlineStr">
        <is>
          <t>TTC, SI, NB.SI, SOMME.SI.ENS</t>
        </is>
      </c>
      <c r="E28" s="22" t="inlineStr">
        <is>
          <t>Intermédiaire</t>
        </is>
      </c>
    </row>
    <row r="29">
      <c r="B29" s="18" t="inlineStr">
        <is>
          <t>08</t>
        </is>
      </c>
      <c r="C29" s="19" t="inlineStr">
        <is>
          <t>Gestion des commandes</t>
        </is>
      </c>
      <c r="D29" s="20" t="inlineStr">
        <is>
          <t>Brut, remise, net ; NB.SI, SOMME.SI, SOMME.SI.ENS</t>
        </is>
      </c>
      <c r="E29" s="22" t="inlineStr">
        <is>
          <t>Intermédiaire</t>
        </is>
      </c>
    </row>
    <row r="30">
      <c r="B30" s="18" t="inlineStr">
        <is>
          <t>09</t>
        </is>
      </c>
      <c r="C30" s="19" t="inlineStr">
        <is>
          <t>RECHERCHEV</t>
        </is>
      </c>
      <c r="D30" s="20" t="inlineStr">
        <is>
          <t>RECHERCHEV, SIERREUR</t>
        </is>
      </c>
      <c r="E30" s="22" t="inlineStr">
        <is>
          <t>Intermédiaire</t>
        </is>
      </c>
    </row>
    <row r="31">
      <c r="B31" s="18" t="inlineStr">
        <is>
          <t>10</t>
        </is>
      </c>
      <c r="C31" s="19" t="inlineStr">
        <is>
          <t>INDEX et EQUIV</t>
        </is>
      </c>
      <c r="D31" s="20" t="inlineStr">
        <is>
          <t>INDEX, EQUIV, recherche vers la gauche</t>
        </is>
      </c>
      <c r="E31" s="22" t="inlineStr">
        <is>
          <t>Intermédiaire</t>
        </is>
      </c>
    </row>
    <row r="32">
      <c r="B32" s="18" t="inlineStr">
        <is>
          <t>11</t>
        </is>
      </c>
      <c r="C32" s="19" t="inlineStr">
        <is>
          <t>Tableau d'amortissement</t>
        </is>
      </c>
      <c r="D32" s="20" t="inlineStr">
        <is>
          <t>Références absolues, SOMME</t>
        </is>
      </c>
      <c r="E32" s="22" t="inlineStr">
        <is>
          <t>Intermédiaire</t>
        </is>
      </c>
    </row>
    <row r="33">
      <c r="B33" s="18" t="inlineStr">
        <is>
          <t>12</t>
        </is>
      </c>
      <c r="C33" s="19" t="inlineStr">
        <is>
          <t>Mini déclaration de TVA</t>
        </is>
      </c>
      <c r="D33" s="20" t="inlineStr">
        <is>
          <t>SOMME, SOMMEPROD, SI</t>
        </is>
      </c>
      <c r="E33" s="22" t="inlineStr">
        <is>
          <t>Intermédiaire</t>
        </is>
      </c>
    </row>
    <row r="34">
      <c r="B34" s="18" t="inlineStr">
        <is>
          <t>13</t>
        </is>
      </c>
      <c r="C34" s="19" t="inlineStr">
        <is>
          <t>État de rapprochement bancaire</t>
        </is>
      </c>
      <c r="D34" s="20" t="inlineStr">
        <is>
          <t>SOMME.SI, ARRONDI</t>
        </is>
      </c>
      <c r="E34" s="23" t="inlineStr">
        <is>
          <t>Avancé</t>
        </is>
      </c>
    </row>
    <row r="35">
      <c r="B35" s="18" t="inlineStr">
        <is>
          <t>14</t>
        </is>
      </c>
      <c r="C35" s="19" t="inlineStr">
        <is>
          <t>Mise en forme conditionnelle</t>
        </is>
      </c>
      <c r="D35" s="20" t="inlineStr">
        <is>
          <t>Règles avec formule : factures en retard, échéances proches</t>
        </is>
      </c>
      <c r="E35" s="22" t="inlineStr">
        <is>
          <t>Intermédiaire</t>
        </is>
      </c>
    </row>
    <row r="36">
      <c r="B36" s="18" t="inlineStr">
        <is>
          <t>15</t>
        </is>
      </c>
      <c r="C36" s="19" t="inlineStr">
        <is>
          <t>Tableau croisé dynamique</t>
        </is>
      </c>
      <c r="D36" s="20" t="inlineStr">
        <is>
          <t>Résumer une liste : total par fournisseur, nombre de factures</t>
        </is>
      </c>
      <c r="E36" s="22" t="inlineStr">
        <is>
          <t>Intermédiaire</t>
        </is>
      </c>
    </row>
    <row r="37">
      <c r="B37" s="18" t="inlineStr">
        <is>
          <t>16</t>
        </is>
      </c>
      <c r="C37" s="19" t="inlineStr">
        <is>
          <t>Journal courant</t>
        </is>
      </c>
      <c r="D37" s="20" t="inlineStr">
        <is>
          <t>Écritures de vente, d'achat, de salaire et de loyer ; équilibre débit = crédit</t>
        </is>
      </c>
      <c r="E37" s="22" t="inlineStr">
        <is>
          <t>Intermédiaire</t>
        </is>
      </c>
    </row>
    <row r="38">
      <c r="B38" s="18" t="inlineStr">
        <is>
          <t>17</t>
        </is>
      </c>
      <c r="C38" s="19" t="inlineStr">
        <is>
          <t>Banque et règlements</t>
        </is>
      </c>
      <c r="D38" s="20" t="inlineStr">
        <is>
          <t>Encaissements, décaissements, frais bancaires ; SOMME.SI pour le solde</t>
        </is>
      </c>
      <c r="E38" s="22" t="inlineStr">
        <is>
          <t>Intermédiaire</t>
        </is>
      </c>
    </row>
    <row r="39">
      <c r="B39" s="18" t="inlineStr">
        <is>
          <t>18</t>
        </is>
      </c>
      <c r="C39" s="19" t="inlineStr">
        <is>
          <t>Tableau d'emprunt</t>
        </is>
      </c>
      <c r="D39" s="20" t="inlineStr">
        <is>
          <t>VPM, intérêts, part de capital, annuités constantes</t>
        </is>
      </c>
      <c r="E39" s="72" t="inlineStr">
        <is>
          <t>Avancé</t>
        </is>
      </c>
    </row>
    <row r="40">
      <c r="B40" s="18" t="inlineStr">
        <is>
          <t>19</t>
        </is>
      </c>
      <c r="C40" s="19" t="inlineStr">
        <is>
          <t>Écritures d'inventaire</t>
        </is>
      </c>
      <c r="D40" s="20" t="inlineStr">
        <is>
          <t>Amortissement, charges constatées d'avance, intérêts courus, dépréciation</t>
        </is>
      </c>
      <c r="E40" s="72" t="inlineStr">
        <is>
          <t>Avancé</t>
        </is>
      </c>
    </row>
    <row r="41">
      <c r="B41" s="18" t="inlineStr">
        <is>
          <t>00b</t>
        </is>
      </c>
      <c r="C41" s="19" t="inlineStr">
        <is>
          <t>Mémo des formules</t>
        </is>
      </c>
      <c r="D41" s="20" t="inlineStr">
        <is>
          <t>Rappel de toutes les formules utilisées</t>
        </is>
      </c>
      <c r="E41" s="24" t="inlineStr">
        <is>
          <t>Tous niveaux</t>
        </is>
      </c>
    </row>
    <row r="43" ht="30" customHeight="1">
      <c r="B43" s="9" t="inlineStr">
        <is>
          <t>Ressource complémentaire proposée par DCG Practice — à utiliser en plus d'une formation ou d'un centre de formation au titre professionnel Assistant comptable.</t>
        </is>
      </c>
    </row>
  </sheetData>
  <mergeCells count="13">
    <mergeCell ref="B9:E9"/>
    <mergeCell ref="B8:E8"/>
    <mergeCell ref="B4:E4"/>
    <mergeCell ref="B43:E43"/>
    <mergeCell ref="B12:E12"/>
    <mergeCell ref="B13:E13"/>
    <mergeCell ref="B6:E6"/>
    <mergeCell ref="B15:E15"/>
    <mergeCell ref="B7:E7"/>
    <mergeCell ref="B11:E11"/>
    <mergeCell ref="B2:E2"/>
    <mergeCell ref="B20:E20"/>
    <mergeCell ref="B10:E10"/>
  </mergeCells>
  <hyperlinks>
    <hyperlink ref="C22" location="'01 - Découvrir Excel'!A1" display="Découvrir Excel"/>
    <hyperlink ref="C23" location="'02 - Calculs de base'!A1" display="Calculs de base"/>
    <hyperlink ref="C24" location="'03 - Fonctions essentielles'!A1" display="Fonctions essentielles"/>
    <hyperlink ref="C25" location="'04 - La fonction SI'!A1" display="La fonction SI"/>
    <hyperlink ref="C26" location="'05 - Compter et additionner'!A1" display="Compter et additionner selon un critère"/>
    <hyperlink ref="C27" location="'06 - Références absolues'!A1" display="Références absolues et mixtes ($)"/>
    <hyperlink ref="C28" location="'07 - Formules de base'!A1" display="Formules de base (synthèse)"/>
    <hyperlink ref="C29" location="'08 - Gestion des commandes'!A1" display="Gestion des commandes"/>
    <hyperlink ref="C30" location="'09 - RECHERCHEV'!A1" display="RECHERCHEV"/>
    <hyperlink ref="C31" location="'10 - INDEX et EQUIV'!A1" display="INDEX et EQUIV"/>
    <hyperlink ref="C32" location="'11 - Amortissement'!A1" display="Tableau d'amortissement"/>
    <hyperlink ref="C33" location="'12 - TVA'!A1" display="Mini déclaration de TVA"/>
    <hyperlink ref="C34" location="'13 - Rapprochement bancaire'!A1" display="État de rapprochement bancaire"/>
    <hyperlink ref="C35" location="'14 - Format conditionnel'!A1" display="Mise en forme conditionnelle"/>
    <hyperlink ref="C36" location="'15 - Tableau croisé dynamique'!A1" display="Tableau croisé dynamique"/>
    <hyperlink ref="C37" location="'16 - Journal courant'!A1"/>
    <hyperlink ref="C38" location="'17 - Banque et règlements'!A1"/>
    <hyperlink ref="C39" location="'18 - Emprunt'!A1"/>
    <hyperlink ref="C40" location="'19 - Écritures inventaire'!A1"/>
    <hyperlink ref="C41" location="'00b - Mémo des formules'!A1"/>
  </hyperlinks>
  <pageMargins left="0.75" right="0.75" top="1" bottom="1" header="0.511811023622047" footer="0.511811023622047"/>
  <pageSetup orientation="landscape" fitToHeight="0" horizontalDpi="300" verticalDpi="300"/>
</worksheet>
</file>

<file path=xl/worksheets/sheet2.xml><?xml version="1.0" encoding="utf-8"?>
<worksheet xmlns="http://schemas.openxmlformats.org/spreadsheetml/2006/main">
  <sheetPr>
    <tabColor rgb="FF0B2A4A"/>
    <outlinePr summaryBelow="1" summaryRight="1"/>
    <pageSetUpPr fitToPage="1"/>
  </sheetPr>
  <dimension ref="B1:D27"/>
  <sheetViews>
    <sheetView showGridLines="0" tabSelected="0" zoomScaleNormal="100" workbookViewId="0">
      <selection activeCell="A1" sqref="A1"/>
    </sheetView>
  </sheetViews>
  <sheetFormatPr baseColWidth="10" defaultColWidth="8.6640625" defaultRowHeight="14.4"/>
  <cols>
    <col width="3" customWidth="1" min="1" max="1"/>
    <col width="26" customWidth="1" min="2" max="2"/>
    <col width="54" customWidth="1" min="3" max="4"/>
    <col width="3" customWidth="1" min="5" max="5"/>
  </cols>
  <sheetData>
    <row r="1">
      <c r="B1" s="25" t="inlineStr">
        <is>
          <t>↩ Retour à l'accueil</t>
        </is>
      </c>
    </row>
    <row r="2" ht="27.75" customHeight="1">
      <c r="B2" s="12" t="inlineStr">
        <is>
          <t>Mémo — à quoi sert chaque formule</t>
        </is>
      </c>
    </row>
    <row r="4" ht="30.75" customHeight="1">
      <c r="B4" s="11" t="inlineStr">
        <is>
          <t>Un rappel rapide, pas un cours complet — pensez à suivre une formation dédiée (OpenClassrooms, support Microsoft) si une notion n'est pas claire.</t>
        </is>
      </c>
    </row>
    <row r="6" ht="19.5" customHeight="1">
      <c r="B6" s="17" t="inlineStr">
        <is>
          <t>Formule</t>
        </is>
      </c>
      <c r="C6" s="17" t="inlineStr">
        <is>
          <t>À quoi ça sert</t>
        </is>
      </c>
      <c r="D6" s="17" t="inlineStr">
        <is>
          <t>Exemple</t>
        </is>
      </c>
    </row>
    <row r="7" ht="30" customHeight="1">
      <c r="B7" s="26" t="inlineStr">
        <is>
          <t>Opérateurs + − * /</t>
        </is>
      </c>
      <c r="C7" s="20" t="inlineStr">
        <is>
          <t>Additionnent, soustraient, multiplient, divisent. Toute formule commence par =. Les parenthèses fixent l'ordre des calculs.</t>
        </is>
      </c>
      <c r="D7" s="20" t="inlineStr">
        <is>
          <t>=B2*(1+C2)</t>
        </is>
      </c>
    </row>
    <row r="8" ht="18" customHeight="1">
      <c r="B8" s="26" t="inlineStr">
        <is>
          <t>SOMME()</t>
        </is>
      </c>
      <c r="C8" s="20" t="inlineStr">
        <is>
          <t>Additionne une plage de cellules.</t>
        </is>
      </c>
      <c r="D8" s="20" t="inlineStr">
        <is>
          <t>=SOMME(B2:B10)</t>
        </is>
      </c>
    </row>
    <row r="9" ht="18" customHeight="1">
      <c r="B9" s="26" t="inlineStr">
        <is>
          <t>MOYENNE()</t>
        </is>
      </c>
      <c r="C9" s="20" t="inlineStr">
        <is>
          <t>Calcule la moyenne d'une plage de cellules.</t>
        </is>
      </c>
      <c r="D9" s="20" t="inlineStr">
        <is>
          <t>=MOYENNE(B2:B10)</t>
        </is>
      </c>
    </row>
    <row r="10" ht="18" customHeight="1">
      <c r="B10" s="26" t="inlineStr">
        <is>
          <t>MAX() / MIN()</t>
        </is>
      </c>
      <c r="C10" s="20" t="inlineStr">
        <is>
          <t>Renvoient la plus grande / la plus petite valeur d'une plage.</t>
        </is>
      </c>
      <c r="D10" s="20" t="inlineStr">
        <is>
          <t>=MAX(B2:B10)   /   =MIN(B2:B10)</t>
        </is>
      </c>
    </row>
    <row r="11" ht="30" customHeight="1">
      <c r="B11" s="26" t="inlineStr">
        <is>
          <t>SI()</t>
        </is>
      </c>
      <c r="C11" s="20" t="inlineStr">
        <is>
          <t>Renvoie un résultat différent selon qu'une condition est vraie ou fausse.</t>
        </is>
      </c>
      <c r="D11" s="20" t="inlineStr">
        <is>
          <t>=SI(B2&gt;500;"À valider";"RAS")</t>
        </is>
      </c>
    </row>
    <row r="12" ht="30" customHeight="1">
      <c r="B12" s="26" t="inlineStr">
        <is>
          <t>ET() / OU()</t>
        </is>
      </c>
      <c r="C12" s="20" t="inlineStr">
        <is>
          <t>ET vérifie que plusieurs conditions sont vraies en même temps ; OU qu'au moins une l'est.</t>
        </is>
      </c>
      <c r="D12" s="20" t="inlineStr">
        <is>
          <t>=SI(ET(B2&gt;500;C2="À payer");"Urgent";"OK")</t>
        </is>
      </c>
    </row>
    <row r="13" ht="18" customHeight="1">
      <c r="B13" s="26" t="inlineStr">
        <is>
          <t>NB.SI()</t>
        </is>
      </c>
      <c r="C13" s="20" t="inlineStr">
        <is>
          <t>Compte le nombre de cellules qui remplissent une condition.</t>
        </is>
      </c>
      <c r="D13" s="20" t="inlineStr">
        <is>
          <t>=NB.SI(C2:C10;"Virement")</t>
        </is>
      </c>
    </row>
    <row r="14" ht="30" customHeight="1">
      <c r="B14" s="26" t="inlineStr">
        <is>
          <t>SOMME.SI()</t>
        </is>
      </c>
      <c r="C14" s="20" t="inlineStr">
        <is>
          <t>Additionne une plage en ne gardant que les lignes qui remplissent une condition.</t>
        </is>
      </c>
      <c r="D14" s="20" t="inlineStr">
        <is>
          <t>=SOMME.SI(C2:C10;"Chèque";D2:D10)</t>
        </is>
      </c>
    </row>
    <row r="15" ht="30" customHeight="1">
      <c r="B15" s="26" t="inlineStr">
        <is>
          <t>SOMME.SI.ENS()</t>
        </is>
      </c>
      <c r="C15" s="20" t="inlineStr">
        <is>
          <t>Additionne une plage selon un ou plusieurs critères (ex : catégorie ET fournisseur). Attention : ici la plage à additionner vient en premier.</t>
        </is>
      </c>
      <c r="D15" s="20" t="inlineStr">
        <is>
          <t>=SOMME.SI.ENS(D2:D10;C2:C10;"Informatique";B2:B10;"Bureau Plus")</t>
        </is>
      </c>
    </row>
    <row r="16" ht="30" customHeight="1">
      <c r="B16" s="26" t="inlineStr">
        <is>
          <t>RECHERCHEV()</t>
        </is>
      </c>
      <c r="C16" s="20" t="inlineStr">
        <is>
          <t>Cherche une valeur dans la 1ère colonne d'un tableau et renvoie une info située sur la même ligne, à droite (ex : n° de compte → libellé).</t>
        </is>
      </c>
      <c r="D16" s="20" t="inlineStr">
        <is>
          <t>=RECHERCHEV(A2;$F$2:$G$9;2;FAUX)</t>
        </is>
      </c>
    </row>
    <row r="17" ht="30" customHeight="1">
      <c r="B17" s="26" t="inlineStr">
        <is>
          <t>SIERREUR()</t>
        </is>
      </c>
      <c r="C17" s="20" t="inlineStr">
        <is>
          <t>Affiche un message de votre choix plutôt qu'une erreur Excel si la formule ne trouve rien.</t>
        </is>
      </c>
      <c r="D17" s="20" t="inlineStr">
        <is>
          <t>=SIERREUR(RECHERCHEV(A2;$F$2:$G$9;2;FAUX);"Non trouvé")</t>
        </is>
      </c>
    </row>
    <row r="18" ht="30" customHeight="1">
      <c r="B18" s="26" t="inlineStr">
        <is>
          <t>INDEX() / EQUIV()</t>
        </is>
      </c>
      <c r="C18" s="20" t="inlineStr">
        <is>
          <t>Cherche une valeur au croisement d'une ligne et d'une colonne, ou renvoie une info située à gauche (plus souple que RECHERCHEV).</t>
        </is>
      </c>
      <c r="D18" s="20" t="inlineStr">
        <is>
          <t>=INDEX(plage;EQUIV(x;lignes;0);EQUIV(y;colonnes;0))</t>
        </is>
      </c>
    </row>
    <row r="19" ht="30" customHeight="1">
      <c r="B19" s="26" t="inlineStr">
        <is>
          <t>SOMMEPROD()</t>
        </is>
      </c>
      <c r="C19" s="20" t="inlineStr">
        <is>
          <t>Multiplie deux plages ligne par ligne puis additionne le tout (utile pour cumuler des montants à taux de TVA différents).</t>
        </is>
      </c>
      <c r="D19" s="20" t="inlineStr">
        <is>
          <t>=SOMMEPROD(C2:C10;D2:D10)</t>
        </is>
      </c>
    </row>
    <row r="20" ht="30" customHeight="1">
      <c r="B20" s="26" t="inlineStr">
        <is>
          <t>ARRONDI()</t>
        </is>
      </c>
      <c r="C20" s="20" t="inlineStr">
        <is>
          <t>Arrondit un nombre au nombre de décimales voulu (évite les faux écarts de 0,0000001 €).</t>
        </is>
      </c>
      <c r="D20" s="20" t="inlineStr">
        <is>
          <t>=ARRONDI(A2-B2;2)</t>
        </is>
      </c>
    </row>
    <row r="21" ht="30" customHeight="1">
      <c r="B21" s="26" t="inlineStr">
        <is>
          <t>Références absolues et mixtes ($)</t>
        </is>
      </c>
      <c r="C21" s="20" t="inlineStr">
        <is>
          <t>Le $ verrouille une cellule (ou seulement sa ligne, ou seulement sa colonne) quand on recopie la formule. Touche F4 pour l'ajouter.</t>
        </is>
      </c>
      <c r="D21" s="20" t="inlineStr">
        <is>
          <t>=B2*$F$1     =$B2*C$1</t>
        </is>
      </c>
    </row>
    <row r="22" ht="30" customHeight="1">
      <c r="B22" s="26" t="inlineStr">
        <is>
          <t>AUJOURDHUI()</t>
        </is>
      </c>
      <c r="C22" s="20" t="inlineStr">
        <is>
          <t>Renvoie la date du jour, mise à jour automatiquement à chaque ouverture du fichier.</t>
        </is>
      </c>
      <c r="D22" s="20" t="inlineStr">
        <is>
          <t>=AUJOURDHUI()</t>
        </is>
      </c>
    </row>
    <row r="23" ht="30" customHeight="1">
      <c r="B23" s="26" t="inlineStr">
        <is>
          <t>Mise en forme conditionnelle</t>
        </is>
      </c>
      <c r="C23" s="20" t="inlineStr">
        <is>
          <t>Colore automatiquement les cellules selon une règle (factures en retard, échéances proches…). Accueil &gt; Mise en forme conditionnelle.</t>
        </is>
      </c>
      <c r="D23" s="20" t="inlineStr">
        <is>
          <t>=ET($F11="À payer";$D11&lt;$C$8)</t>
        </is>
      </c>
    </row>
    <row r="24" ht="30" customHeight="1">
      <c r="B24" s="26" t="inlineStr">
        <is>
          <t>Tableau croisé dynamique</t>
        </is>
      </c>
      <c r="C24" s="20" t="inlineStr">
        <is>
          <t>Résume une longue liste en quelques lignes (totaux par fournisseur, par mois…). Insertion &gt; Tableau croisé dynamique.</t>
        </is>
      </c>
      <c r="D24" s="20" t="inlineStr">
        <is>
          <t>Lignes : Fournisseur  —  Valeurs : Somme de Montant HT</t>
        </is>
      </c>
    </row>
    <row r="25" ht="42" customHeight="1">
      <c r="B25" s="26" t="inlineStr">
        <is>
          <t>VPM()</t>
        </is>
      </c>
      <c r="C25" s="20" t="inlineStr">
        <is>
          <t>Calcule l'annuité constante d'un emprunt à partir du taux, de la durée et du capital. Le capital est mis en négatif pour obtenir un résultat positif.</t>
        </is>
      </c>
      <c r="D25" s="20" t="inlineStr">
        <is>
          <t>=-VPM(taux;durée;capital)</t>
        </is>
      </c>
    </row>
    <row r="26" ht="19.5" customHeight="1">
      <c r="B26" s="8" t="inlineStr">
        <is>
          <t>Rappel important sur les tableaux (amortissement, TVA, rapprochement)</t>
        </is>
      </c>
    </row>
    <row r="27" ht="43.5" customHeight="1">
      <c r="B27" s="11" t="inlineStr">
        <is>
          <t>Le but n'est pas de retrouver un chiffre juste : c'est d'écrire vous-même la formule qui produit ce chiffre, ligne après ligne. Une fois qu'on a construit le tableau soi-même, on comprend pourquoi chaque montant est là — ce qui est exactement ce qu'on vous demandera de justifier à l'examen.</t>
        </is>
      </c>
    </row>
  </sheetData>
  <mergeCells count="4">
    <mergeCell ref="B26:D26"/>
    <mergeCell ref="B27:D27"/>
    <mergeCell ref="B2:D2"/>
    <mergeCell ref="B4:D4"/>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3.xml><?xml version="1.0" encoding="utf-8"?>
<worksheet xmlns="http://schemas.openxmlformats.org/spreadsheetml/2006/main">
  <sheetPr>
    <tabColor rgb="FF0ACFCF"/>
    <outlinePr summaryBelow="1" summaryRight="1"/>
    <pageSetUpPr fitToPage="1"/>
  </sheetPr>
  <dimension ref="B1:D26"/>
  <sheetViews>
    <sheetView showGridLines="0" tabSelected="0" zoomScaleNormal="100" workbookViewId="0">
      <selection activeCell="A1" sqref="A1"/>
    </sheetView>
  </sheetViews>
  <sheetFormatPr baseColWidth="10" defaultColWidth="8.6640625" defaultRowHeight="14.4"/>
  <cols>
    <col width="3" customWidth="1" min="1" max="1"/>
    <col width="30" customWidth="1" min="2" max="2"/>
    <col width="26" customWidth="1" min="3" max="3"/>
    <col width="50" customWidth="1" min="4" max="4"/>
    <col width="3" customWidth="1" min="5" max="5"/>
  </cols>
  <sheetData>
    <row r="1">
      <c r="B1" s="25" t="inlineStr">
        <is>
          <t>↩ Retour à l'accueil</t>
        </is>
      </c>
    </row>
    <row r="2" ht="27.75" customHeight="1">
      <c r="B2" s="12" t="inlineStr">
        <is>
          <t>01 - Découvrir Excel (Énoncé)</t>
        </is>
      </c>
    </row>
    <row r="4" ht="30.75" customHeight="1">
      <c r="B4" s="11" t="inlineStr">
        <is>
          <t>Consigne : vous allez saisir les informations d'une facture fournisseur dans le tableau ci-dessous, observer comment Excel les affiche, puis enregistrer votre travail.</t>
        </is>
      </c>
    </row>
    <row r="5" ht="17.25" customHeight="1">
      <c r="B5" s="7" t="inlineStr">
        <is>
          <t>Objectif : saisir du texte, un nombre et une date ; élargir une colonne ; enregistrer un fichier.</t>
        </is>
      </c>
    </row>
    <row r="6" ht="30.75" customHeight="1">
      <c r="B6" s="7" t="inlineStr">
        <is>
          <t>À découvrir : aucune formule ici : uniquement les gestes de base (clic, saisie, touche Entrée, double-clic sur le bord d'une colonne, Ctrl + S).</t>
        </is>
      </c>
    </row>
    <row r="8">
      <c r="B8" s="27" t="inlineStr">
        <is>
          <t>A) Saisir les informations</t>
        </is>
      </c>
    </row>
    <row r="9" ht="19.5" customHeight="1">
      <c r="B9" s="17" t="inlineStr">
        <is>
          <t>Information</t>
        </is>
      </c>
      <c r="C9" s="17" t="inlineStr">
        <is>
          <t>À saisir</t>
        </is>
      </c>
      <c r="D9" s="17" t="inlineStr">
        <is>
          <t>Votre saisie</t>
        </is>
      </c>
    </row>
    <row r="10">
      <c r="B10" s="26" t="inlineStr">
        <is>
          <t>Nom du fournisseur</t>
        </is>
      </c>
      <c r="C10" s="67" t="inlineStr">
        <is>
          <t>Papeterie Lemoine</t>
        </is>
      </c>
      <c r="D10" s="29" t="n"/>
    </row>
    <row r="11">
      <c r="B11" s="26" t="inlineStr">
        <is>
          <t>N° de facture</t>
        </is>
      </c>
      <c r="C11" s="67" t="inlineStr">
        <is>
          <t>FA-2026-014</t>
        </is>
      </c>
      <c r="D11" s="29" t="n"/>
    </row>
    <row r="12">
      <c r="B12" s="26" t="inlineStr">
        <is>
          <t>Montant HT (en €)</t>
        </is>
      </c>
      <c r="C12" s="30" t="n">
        <v>250</v>
      </c>
      <c r="D12" s="31" t="n"/>
    </row>
    <row r="13">
      <c r="B13" s="26" t="inlineStr">
        <is>
          <t>Date de la facture</t>
        </is>
      </c>
      <c r="C13" s="32" t="n">
        <v>46096</v>
      </c>
      <c r="D13" s="33" t="n"/>
    </row>
    <row r="14">
      <c r="B14" s="26" t="inlineStr">
        <is>
          <t>Description</t>
        </is>
      </c>
      <c r="C14" s="34" t="inlineStr">
        <is>
          <t>Achat de fournitures de bureau pour le mois de mars</t>
        </is>
      </c>
      <c r="D14" s="29" t="n"/>
    </row>
    <row r="15" ht="28.5" customHeight="1">
      <c r="B15" s="9" t="inlineStr">
        <is>
          <t>Validez chaque saisie avec la touche Entrée. Si une information est coupée dans la colonne C, passez à l'étape B pour l'afficher en entier.</t>
        </is>
      </c>
    </row>
    <row r="17">
      <c r="B17" s="27" t="inlineStr">
        <is>
          <t>B) Élargir une colonne</t>
        </is>
      </c>
    </row>
    <row r="18" ht="30.75" customHeight="1">
      <c r="B18" s="11" t="inlineStr">
        <is>
          <t>Une des informations à saisir est coupée dans la colonne C. Élargissez la colonne : placez la souris sur le trait qui sépare les en-têtes C et D (tout en haut de la feuille), puis double-cliquez.</t>
        </is>
      </c>
    </row>
    <row r="20">
      <c r="B20" s="27" t="inlineStr">
        <is>
          <t>C) Observer comment Excel affiche vos saisies</t>
        </is>
      </c>
    </row>
    <row r="21" ht="19.5" customHeight="1">
      <c r="B21" s="35" t="inlineStr">
        <is>
          <t>Le montant HT saisi s'aligne…</t>
        </is>
      </c>
      <c r="D21" s="36" t="n"/>
    </row>
    <row r="22" ht="19.5" customHeight="1">
      <c r="B22" s="35" t="inlineStr">
        <is>
          <t>Le nom du fournisseur s'aligne…</t>
        </is>
      </c>
      <c r="D22" s="36" t="n"/>
    </row>
    <row r="23" ht="19.5" customHeight="1">
      <c r="B23" s="35" t="inlineStr">
        <is>
          <t>Excel considère la date saisie comme…</t>
        </is>
      </c>
      <c r="D23" s="36" t="n"/>
    </row>
    <row r="25">
      <c r="B25" s="27" t="inlineStr">
        <is>
          <t>D) Enregistrer votre travail</t>
        </is>
      </c>
    </row>
    <row r="26" ht="30.75" customHeight="1">
      <c r="B26" s="11" t="inlineStr">
        <is>
          <t>Enregistrez le fichier sous le nom « Mon_premier_fichier » : Ctrl + S, ou onglet Fichier puis Enregistrer sous.</t>
        </is>
      </c>
    </row>
  </sheetData>
  <mergeCells count="10">
    <mergeCell ref="B21:C21"/>
    <mergeCell ref="B5:D5"/>
    <mergeCell ref="B4:D4"/>
    <mergeCell ref="B23:C23"/>
    <mergeCell ref="B18:D18"/>
    <mergeCell ref="B22:C22"/>
    <mergeCell ref="B26:D26"/>
    <mergeCell ref="B15:D15"/>
    <mergeCell ref="B6:D6"/>
    <mergeCell ref="B2:D2"/>
  </mergeCells>
  <dataValidations count="2">
    <dataValidation sqref="D21:D22" showDropDown="0" showInputMessage="0" showErrorMessage="0" allowBlank="1" type="list">
      <formula1>"à gauche,à droite"</formula1>
      <formula2>0</formula2>
    </dataValidation>
    <dataValidation sqref="D23" showDropDown="0" showInputMessage="0" showErrorMessage="0" allowBlank="1" type="list">
      <formula1>"un texte,une date (un nombre)"</formula1>
      <formula2>0</formula2>
    </dataValidation>
  </dataValidation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4.xml><?xml version="1.0" encoding="utf-8"?>
<worksheet xmlns="http://schemas.openxmlformats.org/spreadsheetml/2006/main">
  <sheetPr>
    <tabColor rgb="FFA6A6A6"/>
    <outlinePr summaryBelow="1" summaryRight="1"/>
    <pageSetUpPr fitToPage="1"/>
  </sheetPr>
  <dimension ref="B1:D42"/>
  <sheetViews>
    <sheetView showGridLines="0" tabSelected="0" zoomScaleNormal="100" workbookViewId="0">
      <selection activeCell="B4" sqref="B4:D4"/>
    </sheetView>
  </sheetViews>
  <sheetFormatPr baseColWidth="10" defaultColWidth="8.6640625" defaultRowHeight="14.4"/>
  <cols>
    <col width="3" customWidth="1" min="1" max="1"/>
    <col width="30" customWidth="1" min="2" max="2"/>
    <col width="52" customWidth="1" min="3" max="3"/>
    <col width="50" customWidth="1" min="4" max="4"/>
    <col width="3" customWidth="1" min="5" max="5"/>
  </cols>
  <sheetData>
    <row r="1">
      <c r="B1" s="25" t="inlineStr">
        <is>
          <t>↩ Retour à l'accueil</t>
        </is>
      </c>
    </row>
    <row r="2" ht="27.75" customHeight="1">
      <c r="B2" s="12" t="inlineStr">
        <is>
          <t>01 - Découvrir Excel (Corrigé)</t>
        </is>
      </c>
    </row>
    <row r="4" ht="30.75" customHeight="1">
      <c r="B4" s="11" t="inlineStr">
        <is>
          <t>Consigne : vous allez saisir les informations d'une facture fournisseur dans le tableau ci-dessous, observer comment Excel les affiche, puis enregistrer votre travail.</t>
        </is>
      </c>
    </row>
    <row r="5" ht="17.25" customHeight="1">
      <c r="B5" s="7" t="inlineStr">
        <is>
          <t>Objectif : saisir du texte, un nombre et une date ; élargir une colonne ; enregistrer un fichier.</t>
        </is>
      </c>
    </row>
    <row r="6" ht="30.75" customHeight="1">
      <c r="B6" s="7" t="inlineStr">
        <is>
          <t>À découvrir : aucune formule ici : uniquement les gestes de base (clic, saisie, touche Entrée, double-clic sur le bord d'une colonne, Ctrl + S).</t>
        </is>
      </c>
    </row>
    <row r="8">
      <c r="B8" s="27" t="inlineStr">
        <is>
          <t>A) Saisir les informations</t>
        </is>
      </c>
    </row>
    <row r="9" ht="19.5" customHeight="1">
      <c r="B9" s="17" t="inlineStr">
        <is>
          <t>Information</t>
        </is>
      </c>
      <c r="C9" s="17" t="inlineStr">
        <is>
          <t>À saisir</t>
        </is>
      </c>
      <c r="D9" s="17" t="inlineStr">
        <is>
          <t>Votre saisie</t>
        </is>
      </c>
    </row>
    <row r="10">
      <c r="B10" s="26" t="inlineStr">
        <is>
          <t>Nom du fournisseur</t>
        </is>
      </c>
      <c r="C10" s="67" t="inlineStr">
        <is>
          <t>Papeterie Lemoine</t>
        </is>
      </c>
      <c r="D10" s="37" t="inlineStr">
        <is>
          <t>Papeterie Lemoine</t>
        </is>
      </c>
    </row>
    <row r="11">
      <c r="B11" s="26" t="inlineStr">
        <is>
          <t>N° de facture</t>
        </is>
      </c>
      <c r="C11" s="67" t="inlineStr">
        <is>
          <t>FA-2026-014</t>
        </is>
      </c>
      <c r="D11" s="37" t="inlineStr">
        <is>
          <t>FA-2026-014</t>
        </is>
      </c>
    </row>
    <row r="12">
      <c r="B12" s="26" t="inlineStr">
        <is>
          <t>Montant HT (en €)</t>
        </is>
      </c>
      <c r="C12" s="30" t="n">
        <v>250</v>
      </c>
      <c r="D12" s="38" t="n">
        <v>250</v>
      </c>
    </row>
    <row r="13">
      <c r="B13" s="26" t="inlineStr">
        <is>
          <t>Date de la facture</t>
        </is>
      </c>
      <c r="C13" s="32" t="n">
        <v>46096</v>
      </c>
      <c r="D13" s="39" t="n">
        <v>46096</v>
      </c>
    </row>
    <row r="14">
      <c r="B14" s="26" t="inlineStr">
        <is>
          <t>Description</t>
        </is>
      </c>
      <c r="C14" s="34" t="inlineStr">
        <is>
          <t>Achat de fournitures de bureau pour le mois de mars</t>
        </is>
      </c>
      <c r="D14" s="37" t="inlineStr">
        <is>
          <t>Achat de fournitures de bureau pour le mois de mars</t>
        </is>
      </c>
    </row>
    <row r="15" ht="15.75" customHeight="1">
      <c r="B15" s="9" t="inlineStr">
        <is>
          <t>Validez chaque saisie avec la touche Entrée. Si une information est coupée dans la colonne C, passez à l'étape B pour l'afficher en entier.</t>
        </is>
      </c>
    </row>
    <row r="17">
      <c r="B17" s="27" t="inlineStr">
        <is>
          <t>B) Élargir une colonne</t>
        </is>
      </c>
    </row>
    <row r="18" ht="30.75" customHeight="1">
      <c r="B18" s="11" t="inlineStr">
        <is>
          <t>Une des informations à saisir est coupée dans la colonne C. Élargissez la colonne : placez la souris sur le trait qui sépare les en-têtes C et D (tout en haut de la feuille), puis double-cliquez.</t>
        </is>
      </c>
    </row>
    <row r="20">
      <c r="B20" s="27" t="inlineStr">
        <is>
          <t>C) Observer comment Excel affiche vos saisies</t>
        </is>
      </c>
    </row>
    <row r="21" ht="19.5" customHeight="1">
      <c r="B21" s="35" t="inlineStr">
        <is>
          <t>Le montant HT saisi s'aligne…</t>
        </is>
      </c>
      <c r="D21" s="40" t="inlineStr">
        <is>
          <t>à droite</t>
        </is>
      </c>
    </row>
    <row r="22" ht="19.5" customHeight="1">
      <c r="B22" s="35" t="inlineStr">
        <is>
          <t>Le nom du fournisseur s'aligne…</t>
        </is>
      </c>
      <c r="D22" s="40" t="inlineStr">
        <is>
          <t>à gauche</t>
        </is>
      </c>
    </row>
    <row r="23" ht="19.5" customHeight="1">
      <c r="B23" s="35" t="inlineStr">
        <is>
          <t>Excel considère la date saisie comme…</t>
        </is>
      </c>
      <c r="D23" s="40" t="inlineStr">
        <is>
          <t>une date (un nombre)</t>
        </is>
      </c>
    </row>
    <row r="25">
      <c r="B25" s="27" t="inlineStr">
        <is>
          <t>D) Enregistrer votre travail</t>
        </is>
      </c>
    </row>
    <row r="26" ht="17.25" customHeight="1">
      <c r="B26" s="11" t="inlineStr">
        <is>
          <t>Enregistrez le fichier sous le nom « Mon_premier_fichier » : Ctrl + S, ou onglet Fichier puis Enregistrer sous.</t>
        </is>
      </c>
    </row>
    <row r="28" ht="21.75" customHeight="1">
      <c r="B28" s="10" t="inlineStr">
        <is>
          <t>Corrigé pas à pas</t>
        </is>
      </c>
    </row>
    <row r="29" ht="18" customHeight="1">
      <c r="B29" s="5" t="inlineStr">
        <is>
          <t>Saisir du texte, un nombre, une date</t>
        </is>
      </c>
    </row>
    <row r="30" ht="17.25" customHeight="1">
      <c r="B30" s="7" t="inlineStr">
        <is>
          <t>Étape 1 — Ce que l'on cherche : que chaque information soit reconnue par Excel avec le bon type.</t>
        </is>
      </c>
    </row>
    <row r="31" ht="30.75" customHeight="1">
      <c r="B31" s="7" t="inlineStr">
        <is>
          <t>Étape 2 — Pourquoi cette fonction : un texte s'aligne à gauche ; un nombre et une date s'alignent à droite. Une date est en réalité un nombre : c'est ce qui permettra plus tard de calculer avec (délai de paiement, échéance…).</t>
        </is>
      </c>
    </row>
    <row r="32" ht="30.75" customHeight="1">
      <c r="B32" s="4" t="inlineStr">
        <is>
          <t>Étape 3 — À retenir : on clique dans la cellule, on tape, on valide avec Entrée. La touche F2 permet de modifier un contenu sans tout retaper.</t>
        </is>
      </c>
    </row>
    <row r="34" ht="18" customHeight="1">
      <c r="B34" s="5" t="inlineStr">
        <is>
          <t>Élargir une colonne</t>
        </is>
      </c>
    </row>
    <row r="35" ht="17.25" customHeight="1">
      <c r="B35" s="7" t="inlineStr">
        <is>
          <t>Étape 1 — Ce que l'on cherche : voir tout le contenu d'une cellule.</t>
        </is>
      </c>
    </row>
    <row r="36" ht="30.75" customHeight="1">
      <c r="B36" s="7" t="inlineStr">
        <is>
          <t>Étape 2 — Pourquoi cette fonction : une cellule n'affiche que ce qui tient dans sa largeur (le reste est coupé, ou remplacé par ##### pour un nombre). Élargir la colonne ne change jamais le contenu.</t>
        </is>
      </c>
    </row>
    <row r="37" ht="17.25" customHeight="1">
      <c r="B37" s="4" t="inlineStr">
        <is>
          <t>Étape 3 — Geste : double-clic sur le bord droit de l'en-tête de colonne (ajustement automatique), ou tirer ce bord avec la souris.</t>
        </is>
      </c>
    </row>
    <row r="39" ht="18" customHeight="1">
      <c r="B39" s="5" t="inlineStr">
        <is>
          <t>Enregistrer</t>
        </is>
      </c>
    </row>
    <row r="40" ht="17.25" customHeight="1">
      <c r="B40" s="7" t="inlineStr">
        <is>
          <t>Étape 1 — Ce que l'on cherche : conserver son travail.</t>
        </is>
      </c>
    </row>
    <row r="41" ht="30.75" customHeight="1">
      <c r="B41" s="7" t="inlineStr">
        <is>
          <t>Étape 2 — Pourquoi cette fonction : Excel ne sauvegarde pas tout seul un fichier local : on enregistre régulièrement, et toujours avant de fermer.</t>
        </is>
      </c>
    </row>
    <row r="42" ht="17.25" customHeight="1">
      <c r="B42" s="4" t="inlineStr">
        <is>
          <t>Étape 3 — Raccourci : Ctrl + S</t>
        </is>
      </c>
    </row>
  </sheetData>
  <mergeCells count="23">
    <mergeCell ref="B42:D42"/>
    <mergeCell ref="B22:C22"/>
    <mergeCell ref="B29:D29"/>
    <mergeCell ref="B34:D34"/>
    <mergeCell ref="B28:D28"/>
    <mergeCell ref="B21:C21"/>
    <mergeCell ref="B37:D37"/>
    <mergeCell ref="B40:D40"/>
    <mergeCell ref="B23:C23"/>
    <mergeCell ref="B30:D30"/>
    <mergeCell ref="B15:D15"/>
    <mergeCell ref="B6:D6"/>
    <mergeCell ref="B36:D36"/>
    <mergeCell ref="B5:D5"/>
    <mergeCell ref="B41:D41"/>
    <mergeCell ref="B35:D35"/>
    <mergeCell ref="B32:D32"/>
    <mergeCell ref="B4:D4"/>
    <mergeCell ref="B26:D26"/>
    <mergeCell ref="B31:D31"/>
    <mergeCell ref="B18:D18"/>
    <mergeCell ref="B39:D39"/>
    <mergeCell ref="B2:D2"/>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5.xml><?xml version="1.0" encoding="utf-8"?>
<worksheet xmlns="http://schemas.openxmlformats.org/spreadsheetml/2006/main">
  <sheetPr>
    <tabColor rgb="FF0ACFCF"/>
    <outlinePr summaryBelow="1" summaryRight="1"/>
    <pageSetUpPr fitToPage="1"/>
  </sheetPr>
  <dimension ref="B1:E27"/>
  <sheetViews>
    <sheetView showGridLines="0" tabSelected="0" zoomScaleNormal="100" workbookViewId="0">
      <selection activeCell="A1" sqref="A1"/>
    </sheetView>
  </sheetViews>
  <sheetFormatPr baseColWidth="10" defaultColWidth="8.6640625" defaultRowHeight="14.4"/>
  <cols>
    <col width="3" customWidth="1" min="1" max="1"/>
    <col width="34" customWidth="1" min="2" max="2"/>
    <col width="14" customWidth="1" min="3" max="3"/>
    <col width="20" customWidth="1" min="4" max="5"/>
    <col width="3" customWidth="1" min="6" max="6"/>
  </cols>
  <sheetData>
    <row r="1">
      <c r="B1" s="25" t="inlineStr">
        <is>
          <t>↩ Retour à l'accueil</t>
        </is>
      </c>
    </row>
    <row r="2" ht="27.75" customHeight="1">
      <c r="B2" s="12" t="inlineStr">
        <is>
          <t>02 - Calculs de base (Énoncé)</t>
        </is>
      </c>
    </row>
    <row r="4" ht="43.5" customHeight="1">
      <c r="B4" s="11" t="inlineStr">
        <is>
          <t>Consigne : complétez la facture ci-dessous en utilisant uniquement des formules (elles commencent toujours par le signe =). Le calcul attendu est décrit dans le libellé de chaque ligne.</t>
        </is>
      </c>
    </row>
    <row r="5" ht="30.75" customHeight="1">
      <c r="B5" s="7" t="inlineStr">
        <is>
          <t>Objectif : découvrir les 4 opérations de base d'Excel, calculer un pourcentage et utiliser des parenthèses.</t>
        </is>
      </c>
    </row>
    <row r="6" ht="30.75" customHeight="1">
      <c r="B6" s="7" t="inlineStr">
        <is>
          <t>À découvrir : les signes + - * /, le pourcentage, les parenthèses, et la recopie d'une formule vers le bas (poignée : petit carré en bas à droite de la cellule).</t>
        </is>
      </c>
    </row>
    <row r="8">
      <c r="B8" s="27" t="inlineStr">
        <is>
          <t>Facture n° FA-0412 — Papeterie Lemoine</t>
        </is>
      </c>
    </row>
    <row r="9" ht="19.5" customHeight="1">
      <c r="B9" s="17" t="inlineStr">
        <is>
          <t>Article</t>
        </is>
      </c>
      <c r="C9" s="17" t="inlineStr">
        <is>
          <t>Quantité</t>
        </is>
      </c>
      <c r="D9" s="17" t="inlineStr">
        <is>
          <t>Prix unitaire HT</t>
        </is>
      </c>
      <c r="E9" s="17" t="inlineStr">
        <is>
          <t>Total ligne HT</t>
        </is>
      </c>
    </row>
    <row r="10">
      <c r="B10" s="67" t="inlineStr">
        <is>
          <t>Ramettes de papier A4</t>
        </is>
      </c>
      <c r="C10" s="41" t="n">
        <v>12</v>
      </c>
      <c r="D10" s="42" t="n">
        <v>4.8</v>
      </c>
      <c r="E10" s="43" t="n"/>
    </row>
    <row r="11">
      <c r="B11" s="67" t="inlineStr">
        <is>
          <t>Boîtes de stylos</t>
        </is>
      </c>
      <c r="C11" s="41" t="n">
        <v>6</v>
      </c>
      <c r="D11" s="42" t="n">
        <v>7.5</v>
      </c>
      <c r="E11" s="43" t="n"/>
    </row>
    <row r="12">
      <c r="B12" s="67" t="inlineStr">
        <is>
          <t>Agrafeuses</t>
        </is>
      </c>
      <c r="C12" s="41" t="n">
        <v>3</v>
      </c>
      <c r="D12" s="42" t="n">
        <v>12.9</v>
      </c>
      <c r="E12" s="43" t="n"/>
    </row>
    <row r="13">
      <c r="B13" s="67" t="inlineStr">
        <is>
          <t>Classeurs à levier</t>
        </is>
      </c>
      <c r="C13" s="41" t="n">
        <v>20</v>
      </c>
      <c r="D13" s="42" t="n">
        <v>2.3</v>
      </c>
      <c r="E13" s="43" t="n"/>
    </row>
    <row r="15">
      <c r="B15" s="27" t="inlineStr">
        <is>
          <t>Paramètres</t>
        </is>
      </c>
    </row>
    <row r="16">
      <c r="B16" s="26" t="inlineStr">
        <is>
          <t>Taux de remise commerciale</t>
        </is>
      </c>
      <c r="C16" s="44" t="n">
        <v>0.1</v>
      </c>
    </row>
    <row r="17">
      <c r="B17" s="26" t="inlineStr">
        <is>
          <t>Taux de TVA</t>
        </is>
      </c>
      <c r="C17" s="44" t="n">
        <v>0.2</v>
      </c>
    </row>
    <row r="19">
      <c r="B19" s="27" t="inlineStr">
        <is>
          <t>Calculs à réaliser</t>
        </is>
      </c>
    </row>
    <row r="20" ht="19.5" customHeight="1">
      <c r="B20" s="26" t="inlineStr">
        <is>
          <t>1) Total HT des 4 lignes — addition</t>
        </is>
      </c>
      <c r="C20" s="73" t="n"/>
      <c r="D20" s="74" t="n"/>
      <c r="E20" s="45" t="n"/>
    </row>
    <row r="21" ht="19.5" customHeight="1">
      <c r="B21" s="26" t="inlineStr">
        <is>
          <t>2) Nombre total d'articles — addition</t>
        </is>
      </c>
      <c r="C21" s="73" t="n"/>
      <c r="D21" s="74" t="n"/>
      <c r="E21" s="46" t="n"/>
    </row>
    <row r="22" ht="30" customHeight="1">
      <c r="B22" s="26" t="inlineStr">
        <is>
          <t>3) Montant de la remise (total HT × taux de remise) — multiplication</t>
        </is>
      </c>
      <c r="C22" s="73" t="n"/>
      <c r="D22" s="74" t="n"/>
      <c r="E22" s="45" t="n"/>
    </row>
    <row r="23" ht="19.5" customHeight="1">
      <c r="B23" s="26" t="inlineStr">
        <is>
          <t>4) Net commercial (total HT − remise) — soustraction</t>
        </is>
      </c>
      <c r="C23" s="73" t="n"/>
      <c r="D23" s="74" t="n"/>
      <c r="E23" s="45" t="n"/>
    </row>
    <row r="24" ht="30" customHeight="1">
      <c r="B24" s="26" t="inlineStr">
        <is>
          <t>5) Montant de la TVA (net commercial × taux de TVA) — multiplication</t>
        </is>
      </c>
      <c r="C24" s="73" t="n"/>
      <c r="D24" s="74" t="n"/>
      <c r="E24" s="45" t="n"/>
    </row>
    <row r="25" ht="19.5" customHeight="1">
      <c r="B25" s="26" t="inlineStr">
        <is>
          <t>6) Total TTC (net commercial + TVA) — addition</t>
        </is>
      </c>
      <c r="C25" s="73" t="n"/>
      <c r="D25" s="74" t="n"/>
      <c r="E25" s="45" t="n"/>
    </row>
    <row r="26" ht="30" customHeight="1">
      <c r="B26" s="26" t="inlineStr">
        <is>
          <t>7) Prix moyen HT d'un article (total HT ÷ nombre d'articles) — division</t>
        </is>
      </c>
      <c r="C26" s="73" t="n"/>
      <c r="D26" s="74" t="n"/>
      <c r="E26" s="45" t="n"/>
    </row>
    <row r="27" ht="30" customHeight="1">
      <c r="B27" s="26" t="inlineStr">
        <is>
          <t>Bonus) Total TTC en une seule formule : net commercial × (1 + taux de TVA)</t>
        </is>
      </c>
      <c r="C27" s="73" t="n"/>
      <c r="D27" s="74" t="n"/>
      <c r="E27" s="45" t="n"/>
    </row>
  </sheetData>
  <mergeCells count="12">
    <mergeCell ref="B4:E4"/>
    <mergeCell ref="B23:D23"/>
    <mergeCell ref="B22:D22"/>
    <mergeCell ref="B6:E6"/>
    <mergeCell ref="B26:D26"/>
    <mergeCell ref="B27:D27"/>
    <mergeCell ref="B21:D21"/>
    <mergeCell ref="B2:E2"/>
    <mergeCell ref="B5:E5"/>
    <mergeCell ref="B25:D25"/>
    <mergeCell ref="B24:D24"/>
    <mergeCell ref="B20:D20"/>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6.xml><?xml version="1.0" encoding="utf-8"?>
<worksheet xmlns="http://schemas.openxmlformats.org/spreadsheetml/2006/main">
  <sheetPr>
    <tabColor rgb="FFA6A6A6"/>
    <outlinePr summaryBelow="1" summaryRight="1"/>
    <pageSetUpPr fitToPage="1"/>
  </sheetPr>
  <dimension ref="B1:E53"/>
  <sheetViews>
    <sheetView showGridLines="0" tabSelected="0" zoomScaleNormal="100" workbookViewId="0">
      <selection activeCell="A1" sqref="A1"/>
    </sheetView>
  </sheetViews>
  <sheetFormatPr baseColWidth="10" defaultColWidth="8.6640625" defaultRowHeight="14.4"/>
  <cols>
    <col width="3" customWidth="1" min="1" max="1"/>
    <col width="34" customWidth="1" min="2" max="2"/>
    <col width="14" customWidth="1" min="3" max="3"/>
    <col width="20" customWidth="1" min="4" max="5"/>
    <col width="3" customWidth="1" min="6" max="6"/>
  </cols>
  <sheetData>
    <row r="1">
      <c r="B1" s="25" t="inlineStr">
        <is>
          <t>↩ Retour à l'accueil</t>
        </is>
      </c>
    </row>
    <row r="2" ht="27.75" customHeight="1">
      <c r="B2" s="12" t="inlineStr">
        <is>
          <t>02 - Calculs de base (Corrigé)</t>
        </is>
      </c>
    </row>
    <row r="4" ht="43.5" customHeight="1">
      <c r="B4" s="11" t="inlineStr">
        <is>
          <t>Consigne : complétez la facture ci-dessous en utilisant uniquement des formules (elles commencent toujours par le signe =). Le calcul attendu est décrit dans le libellé de chaque ligne.</t>
        </is>
      </c>
    </row>
    <row r="5" ht="30.75" customHeight="1">
      <c r="B5" s="7" t="inlineStr">
        <is>
          <t>Objectif : découvrir les 4 opérations de base d'Excel, calculer un pourcentage et utiliser des parenthèses.</t>
        </is>
      </c>
    </row>
    <row r="6" ht="30.75" customHeight="1">
      <c r="B6" s="7" t="inlineStr">
        <is>
          <t>À découvrir : les signes + - * /, le pourcentage, les parenthèses, et la recopie d'une formule vers le bas (poignée : petit carré en bas à droite de la cellule).</t>
        </is>
      </c>
    </row>
    <row r="8">
      <c r="B8" s="27" t="inlineStr">
        <is>
          <t>Facture n° FA-0412 — Papeterie Lemoine</t>
        </is>
      </c>
    </row>
    <row r="9" ht="19.5" customHeight="1">
      <c r="B9" s="17" t="inlineStr">
        <is>
          <t>Article</t>
        </is>
      </c>
      <c r="C9" s="17" t="inlineStr">
        <is>
          <t>Quantité</t>
        </is>
      </c>
      <c r="D9" s="17" t="inlineStr">
        <is>
          <t>Prix unitaire HT</t>
        </is>
      </c>
      <c r="E9" s="17" t="inlineStr">
        <is>
          <t>Total ligne HT</t>
        </is>
      </c>
    </row>
    <row r="10">
      <c r="B10" s="67" t="inlineStr">
        <is>
          <t>Ramettes de papier A4</t>
        </is>
      </c>
      <c r="C10" s="41" t="n">
        <v>12</v>
      </c>
      <c r="D10" s="42" t="n">
        <v>4.8</v>
      </c>
      <c r="E10" s="47">
        <f>C10*D10</f>
        <v>57.6</v>
      </c>
    </row>
    <row r="11">
      <c r="B11" s="67" t="inlineStr">
        <is>
          <t>Boîtes de stylos</t>
        </is>
      </c>
      <c r="C11" s="41" t="n">
        <v>6</v>
      </c>
      <c r="D11" s="42" t="n">
        <v>7.5</v>
      </c>
      <c r="E11" s="47">
        <f>C11*D11</f>
        <v>45</v>
      </c>
    </row>
    <row r="12">
      <c r="B12" s="67" t="inlineStr">
        <is>
          <t>Agrafeuses</t>
        </is>
      </c>
      <c r="C12" s="41" t="n">
        <v>3</v>
      </c>
      <c r="D12" s="42" t="n">
        <v>12.9</v>
      </c>
      <c r="E12" s="47">
        <f>C12*D12</f>
        <v>38.7</v>
      </c>
    </row>
    <row r="13">
      <c r="B13" s="67" t="inlineStr">
        <is>
          <t>Classeurs à levier</t>
        </is>
      </c>
      <c r="C13" s="41" t="n">
        <v>20</v>
      </c>
      <c r="D13" s="42" t="n">
        <v>2.3</v>
      </c>
      <c r="E13" s="47">
        <f>C13*D13</f>
        <v>46</v>
      </c>
    </row>
    <row r="15">
      <c r="B15" s="27" t="inlineStr">
        <is>
          <t>Paramètres</t>
        </is>
      </c>
    </row>
    <row r="16">
      <c r="B16" s="26" t="inlineStr">
        <is>
          <t>Taux de remise commerciale</t>
        </is>
      </c>
      <c r="C16" s="44" t="n">
        <v>0.1</v>
      </c>
    </row>
    <row r="17">
      <c r="B17" s="26" t="inlineStr">
        <is>
          <t>Taux de TVA</t>
        </is>
      </c>
      <c r="C17" s="44" t="n">
        <v>0.2</v>
      </c>
    </row>
    <row r="19">
      <c r="B19" s="27" t="inlineStr">
        <is>
          <t>Calculs à réaliser</t>
        </is>
      </c>
    </row>
    <row r="20" ht="19.5" customHeight="1">
      <c r="B20" s="26" t="inlineStr">
        <is>
          <t>1) Total HT des 4 lignes — addition</t>
        </is>
      </c>
      <c r="C20" s="73" t="n"/>
      <c r="D20" s="74" t="n"/>
      <c r="E20" s="48">
        <f>E10+E11+E12+E13</f>
        <v>187.3</v>
      </c>
    </row>
    <row r="21" ht="19.5" customHeight="1">
      <c r="B21" s="26" t="inlineStr">
        <is>
          <t>2) Nombre total d'articles — addition</t>
        </is>
      </c>
      <c r="C21" s="73" t="n"/>
      <c r="D21" s="74" t="n"/>
      <c r="E21" s="49">
        <f>C10+C11+C12+C13</f>
        <v>41</v>
      </c>
    </row>
    <row r="22" ht="30" customHeight="1">
      <c r="B22" s="26" t="inlineStr">
        <is>
          <t>3) Montant de la remise (total HT × taux de remise) — multiplication</t>
        </is>
      </c>
      <c r="C22" s="73" t="n"/>
      <c r="D22" s="74" t="n"/>
      <c r="E22" s="48">
        <f>E20*C16</f>
        <v>18.73</v>
      </c>
    </row>
    <row r="23" ht="19.5" customHeight="1">
      <c r="B23" s="26" t="inlineStr">
        <is>
          <t>4) Net commercial (total HT − remise) — soustraction</t>
        </is>
      </c>
      <c r="C23" s="73" t="n"/>
      <c r="D23" s="74" t="n"/>
      <c r="E23" s="48">
        <f>E20-E22</f>
        <v>168.57</v>
      </c>
    </row>
    <row r="24" ht="30" customHeight="1">
      <c r="B24" s="26" t="inlineStr">
        <is>
          <t>5) Montant de la TVA (net commercial × taux de TVA) — multiplication</t>
        </is>
      </c>
      <c r="C24" s="73" t="n"/>
      <c r="D24" s="74" t="n"/>
      <c r="E24" s="48">
        <f>E23*C17</f>
        <v>33.714</v>
      </c>
    </row>
    <row r="25" ht="19.5" customHeight="1">
      <c r="B25" s="26" t="inlineStr">
        <is>
          <t>6) Total TTC (net commercial + TVA) — addition</t>
        </is>
      </c>
      <c r="C25" s="73" t="n"/>
      <c r="D25" s="74" t="n"/>
      <c r="E25" s="48">
        <f>E23+E24</f>
        <v>202.284</v>
      </c>
    </row>
    <row r="26" ht="30" customHeight="1">
      <c r="B26" s="26" t="inlineStr">
        <is>
          <t>7) Prix moyen HT d'un article (total HT ÷ nombre d'articles) — division</t>
        </is>
      </c>
      <c r="C26" s="73" t="n"/>
      <c r="D26" s="74" t="n"/>
      <c r="E26" s="48">
        <f>E20/E21</f>
        <v>4.56829268292683</v>
      </c>
    </row>
    <row r="27" ht="30" customHeight="1">
      <c r="B27" s="26" t="inlineStr">
        <is>
          <t>Bonus) Total TTC en une seule formule : net commercial × (1 + taux de TVA)</t>
        </is>
      </c>
      <c r="C27" s="73" t="n"/>
      <c r="D27" s="74" t="n"/>
      <c r="E27" s="48">
        <f>E23*(1+C17)</f>
        <v>202.284</v>
      </c>
    </row>
    <row r="29" ht="21.75" customHeight="1">
      <c r="B29" s="10" t="inlineStr">
        <is>
          <t>Corrigé pas à pas</t>
        </is>
      </c>
    </row>
    <row r="30" ht="18" customHeight="1">
      <c r="B30" s="5" t="inlineStr">
        <is>
          <t>Total d'une ligne (multiplication)</t>
        </is>
      </c>
    </row>
    <row r="31" ht="17.25" customHeight="1">
      <c r="B31" s="7" t="inlineStr">
        <is>
          <t>Étape 1 — Ce que l'on cherche : le montant HT de chaque ligne : quantité × prix unitaire.</t>
        </is>
      </c>
    </row>
    <row r="32" ht="30.75" customHeight="1">
      <c r="B32" s="7" t="inlineStr">
        <is>
          <t>Étape 2 — Pourquoi cette fonction : toute formule commence par =. Le signe * multiplie. On écrit la formule sur la 1ère ligne, puis on la recopie vers le bas en tirant la poignée.</t>
        </is>
      </c>
    </row>
    <row r="33" ht="17.25" customHeight="1">
      <c r="B33" s="4" t="inlineStr">
        <is>
          <t>Étape 3 — Formule finale : =C10*D10</t>
        </is>
      </c>
    </row>
    <row r="35" ht="18" customHeight="1">
      <c r="B35" s="5" t="inlineStr">
        <is>
          <t>Total HT et nombre d'articles (additions)</t>
        </is>
      </c>
    </row>
    <row r="36" ht="17.25" customHeight="1">
      <c r="B36" s="7" t="inlineStr">
        <is>
          <t>Étape 1 — Ce que l'on cherche : le total des 4 lignes et le nombre total d'articles.</t>
        </is>
      </c>
    </row>
    <row r="37" ht="30.75" customHeight="1">
      <c r="B37" s="7" t="inlineStr">
        <is>
          <t>Étape 2 — Pourquoi cette fonction : le signe + additionne des cellules une à une. Pour de longues listes, on utilisera SOMME (exercice 03).</t>
        </is>
      </c>
    </row>
    <row r="38" ht="17.25" customHeight="1">
      <c r="B38" s="4" t="inlineStr">
        <is>
          <t>Étape 3 — Formule finale : =E10+E11+E12+E13</t>
        </is>
      </c>
    </row>
    <row r="40" ht="18" customHeight="1">
      <c r="B40" s="5" t="inlineStr">
        <is>
          <t>Remise et TVA (pourcentages)</t>
        </is>
      </c>
    </row>
    <row r="41" ht="30.75" customHeight="1">
      <c r="B41" s="7" t="inlineStr">
        <is>
          <t>Étape 1 — Ce que l'on cherche : une part d'un montant : la remise sur le total HT, la TVA sur le net commercial.</t>
        </is>
      </c>
    </row>
    <row r="42" ht="30.75" customHeight="1">
      <c r="B42" s="7" t="inlineStr">
        <is>
          <t>Étape 2 — Pourquoi cette fonction : un pourcentage est un nombre : 10 % vaut 0,10. Pour calculer une part, on multiplie le montant par le taux, ici saisi dans une cellule.</t>
        </is>
      </c>
    </row>
    <row r="43" ht="17.25" customHeight="1">
      <c r="B43" s="4" t="inlineStr">
        <is>
          <t>Étape 3 — Formule finale : =E20*C16   et   =E23*C17</t>
        </is>
      </c>
    </row>
    <row r="45" ht="18" customHeight="1">
      <c r="B45" s="5" t="inlineStr">
        <is>
          <t>Net commercial, TTC et prix moyen</t>
        </is>
      </c>
    </row>
    <row r="46" ht="30.75" customHeight="1">
      <c r="B46" s="7" t="inlineStr">
        <is>
          <t>Étape 1 — Ce que l'on cherche : ce qui reste après remise, le total toutes taxes comprises, puis le prix moyen d'un article.</t>
        </is>
      </c>
    </row>
    <row r="47" ht="30.75" customHeight="1">
      <c r="B47" s="7" t="inlineStr">
        <is>
          <t>Étape 2 — Pourquoi cette fonction : le signe - soustrait, le signe + additionne, le signe / divise. Le prix moyen répartit le total HT sur le nombre d'articles.</t>
        </is>
      </c>
    </row>
    <row r="48" ht="17.25" customHeight="1">
      <c r="B48" s="4" t="inlineStr">
        <is>
          <t>Étape 3 — Formule finale : =E20-E22   puis   =E23+E24   puis   =E20/E21</t>
        </is>
      </c>
    </row>
    <row r="50" ht="18" customHeight="1">
      <c r="B50" s="5" t="inlineStr">
        <is>
          <t>Bonus — les parenthèses</t>
        </is>
      </c>
    </row>
    <row r="51" ht="17.25" customHeight="1">
      <c r="B51" s="7" t="inlineStr">
        <is>
          <t>Étape 1 — Ce que l'on cherche : obtenir le TTC en une seule formule.</t>
        </is>
      </c>
    </row>
    <row r="52" ht="43.5" customHeight="1">
      <c r="B52" s="7" t="inlineStr">
        <is>
          <t>Étape 2 — Pourquoi cette fonction : Excel calcule d'abord ce qui est entre parenthèses, puis les multiplications et divisions, puis les additions et soustractions. Sans parenthèses, « =E23*1+C17 » donnerait un résultat faux.</t>
        </is>
      </c>
    </row>
    <row r="53" ht="17.25" customHeight="1">
      <c r="B53" s="4" t="inlineStr">
        <is>
          <t>Étape 3 — Formule finale : =E23*(1+C17)</t>
        </is>
      </c>
    </row>
  </sheetData>
  <mergeCells count="33">
    <mergeCell ref="B40:E40"/>
    <mergeCell ref="B23:D23"/>
    <mergeCell ref="B6:E6"/>
    <mergeCell ref="B30:E30"/>
    <mergeCell ref="B33:E33"/>
    <mergeCell ref="B51:E51"/>
    <mergeCell ref="B5:E5"/>
    <mergeCell ref="B36:E36"/>
    <mergeCell ref="B32:E32"/>
    <mergeCell ref="B45:E45"/>
    <mergeCell ref="B41:E41"/>
    <mergeCell ref="B35:E35"/>
    <mergeCell ref="B50:E50"/>
    <mergeCell ref="B4:E4"/>
    <mergeCell ref="B47:E47"/>
    <mergeCell ref="B46:E46"/>
    <mergeCell ref="B24:D24"/>
    <mergeCell ref="B20:D20"/>
    <mergeCell ref="B31:E31"/>
    <mergeCell ref="B43:E43"/>
    <mergeCell ref="B52:E52"/>
    <mergeCell ref="B48:E48"/>
    <mergeCell ref="B26:D26"/>
    <mergeCell ref="B2:E2"/>
    <mergeCell ref="B42:E42"/>
    <mergeCell ref="B25:D25"/>
    <mergeCell ref="B53:E53"/>
    <mergeCell ref="B22:D22"/>
    <mergeCell ref="B38:E38"/>
    <mergeCell ref="B27:D27"/>
    <mergeCell ref="B29:E29"/>
    <mergeCell ref="B21:D21"/>
    <mergeCell ref="B37:E37"/>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7.xml><?xml version="1.0" encoding="utf-8"?>
<worksheet xmlns="http://schemas.openxmlformats.org/spreadsheetml/2006/main">
  <sheetPr>
    <tabColor rgb="FF0ACFCF"/>
    <outlinePr summaryBelow="1" summaryRight="1"/>
    <pageSetUpPr fitToPage="1"/>
  </sheetPr>
  <dimension ref="B1:D32"/>
  <sheetViews>
    <sheetView showGridLines="0" tabSelected="0" zoomScaleNormal="100" workbookViewId="0">
      <selection activeCell="A1" sqref="A1"/>
    </sheetView>
  </sheetViews>
  <sheetFormatPr baseColWidth="10" defaultColWidth="8.6640625" defaultRowHeight="14.4"/>
  <cols>
    <col width="3" customWidth="1" min="1" max="1"/>
    <col width="44" customWidth="1" min="2" max="2"/>
    <col width="20" customWidth="1" min="3" max="4"/>
    <col width="3" customWidth="1" min="5" max="5"/>
  </cols>
  <sheetData>
    <row r="1">
      <c r="B1" s="25" t="inlineStr">
        <is>
          <t>↩ Retour à l'accueil</t>
        </is>
      </c>
    </row>
    <row r="2" ht="27.75" customHeight="1">
      <c r="B2" s="12" t="inlineStr">
        <is>
          <t>03 - Fonctions essentielles (Énoncé)</t>
        </is>
      </c>
    </row>
    <row r="4" ht="30.75" customHeight="1">
      <c r="B4" s="11" t="inlineStr">
        <is>
          <t>Consigne : voici les dépenses du mois d'une petite entreprise. Répondez aux 5 questions à l'aide de fonctions (pas à la calculatrice !).</t>
        </is>
      </c>
    </row>
    <row r="5" ht="30.75" customHeight="1">
      <c r="B5" s="7" t="inlineStr">
        <is>
          <t>Objectif : obtenir en un clin d'œil un total, une moyenne, un maximum et un minimum sur une liste de montants.</t>
        </is>
      </c>
    </row>
    <row r="6" ht="30.75" customHeight="1">
      <c r="B6" s="7" t="inlineStr">
        <is>
          <t>À découvrir : SOMME, MOYENNE, MAX et MIN — et la notion de plage de cellules (par exemple C10:C17).</t>
        </is>
      </c>
    </row>
    <row r="8">
      <c r="B8" s="27" t="inlineStr">
        <is>
          <t>Dépenses du mois</t>
        </is>
      </c>
    </row>
    <row r="9" ht="19.5" customHeight="1">
      <c r="B9" s="17" t="inlineStr">
        <is>
          <t>Dépense</t>
        </is>
      </c>
      <c r="C9" s="17" t="inlineStr">
        <is>
          <t>Montant</t>
        </is>
      </c>
    </row>
    <row r="10">
      <c r="B10" s="67" t="inlineStr">
        <is>
          <t>Loyer du local</t>
        </is>
      </c>
      <c r="C10" s="42" t="n">
        <v>1200</v>
      </c>
    </row>
    <row r="11">
      <c r="B11" s="67" t="inlineStr">
        <is>
          <t>Électricité</t>
        </is>
      </c>
      <c r="C11" s="42" t="n">
        <v>185.4</v>
      </c>
    </row>
    <row r="12">
      <c r="B12" s="67" t="inlineStr">
        <is>
          <t>Abonnement internet</t>
        </is>
      </c>
      <c r="C12" s="42" t="n">
        <v>49.9</v>
      </c>
    </row>
    <row r="13">
      <c r="B13" s="67" t="inlineStr">
        <is>
          <t>Assurance professionnelle</t>
        </is>
      </c>
      <c r="C13" s="42" t="n">
        <v>132</v>
      </c>
    </row>
    <row r="14">
      <c r="B14" s="67" t="inlineStr">
        <is>
          <t>Fournitures de bureau</t>
        </is>
      </c>
      <c r="C14" s="42" t="n">
        <v>96.3</v>
      </c>
    </row>
    <row r="15">
      <c r="B15" s="67" t="inlineStr">
        <is>
          <t>Carburant</t>
        </is>
      </c>
      <c r="C15" s="42" t="n">
        <v>210.75</v>
      </c>
    </row>
    <row r="16">
      <c r="B16" s="67" t="inlineStr">
        <is>
          <t>Honoraires comptables</t>
        </is>
      </c>
      <c r="C16" s="42" t="n">
        <v>240</v>
      </c>
    </row>
    <row r="17">
      <c r="B17" s="67" t="inlineStr">
        <is>
          <t>Publicité en ligne</t>
        </is>
      </c>
      <c r="C17" s="42" t="n">
        <v>158.6</v>
      </c>
    </row>
    <row r="19" ht="30.75" customHeight="1">
      <c r="B19" s="35" t="inlineStr">
        <is>
          <t>Question 1 — Quel est le total des dépenses ?</t>
        </is>
      </c>
      <c r="C19" s="45" t="n"/>
    </row>
    <row r="20" ht="28.5" customHeight="1">
      <c r="B20" s="2" t="inlineStr">
        <is>
          <t>Objectif : additionner toute une liste de montants.   À découvrir : SOMME (astuce : le bouton Σ « Somme automatique »).</t>
        </is>
      </c>
    </row>
    <row r="22" ht="17.25" customHeight="1">
      <c r="B22" s="35" t="inlineStr">
        <is>
          <t>Question 2 — Quelle est la dépense moyenne ?</t>
        </is>
      </c>
      <c r="C22" s="45" t="n"/>
    </row>
    <row r="23" ht="15.75" customHeight="1">
      <c r="B23" s="2" t="inlineStr">
        <is>
          <t>Objectif : connaître le montant moyen d'une dépense.   À découvrir : MOYENNE.</t>
        </is>
      </c>
    </row>
    <row r="25" ht="30.75" customHeight="1">
      <c r="B25" s="35" t="inlineStr">
        <is>
          <t>Question 3 — Quelle est la plus grosse dépense ?</t>
        </is>
      </c>
      <c r="C25" s="45" t="n"/>
    </row>
    <row r="26" ht="15.75" customHeight="1">
      <c r="B26" s="2" t="inlineStr">
        <is>
          <t>Objectif : repérer le montant le plus élevé.   À découvrir : MAX.</t>
        </is>
      </c>
    </row>
    <row r="28" ht="30.75" customHeight="1">
      <c r="B28" s="35" t="inlineStr">
        <is>
          <t>Question 4 — Quelle est la plus petite dépense ?</t>
        </is>
      </c>
      <c r="C28" s="45" t="n"/>
    </row>
    <row r="29" ht="15.75" customHeight="1">
      <c r="B29" s="2" t="inlineStr">
        <is>
          <t>Objectif : repérer le montant le plus faible.   À découvrir : MIN.</t>
        </is>
      </c>
    </row>
    <row r="31" ht="30.75" customHeight="1">
      <c r="B31" s="35" t="inlineStr">
        <is>
          <t>Question 5 — Quel est l'écart entre la plus grosse et la plus petite dépense ?</t>
        </is>
      </c>
      <c r="C31" s="45" t="n"/>
    </row>
    <row r="32" ht="28.5" customHeight="1">
      <c r="B32" s="2" t="inlineStr">
        <is>
          <t>Objectif : combiner deux fonctions dans un même calcul.   À découvrir : MAX et MIN dans une même formule.</t>
        </is>
      </c>
    </row>
  </sheetData>
  <mergeCells count="9">
    <mergeCell ref="B5:D5"/>
    <mergeCell ref="B23:D23"/>
    <mergeCell ref="B32:D32"/>
    <mergeCell ref="B4:D4"/>
    <mergeCell ref="B26:D26"/>
    <mergeCell ref="B29:D29"/>
    <mergeCell ref="B6:D6"/>
    <mergeCell ref="B2:D2"/>
    <mergeCell ref="B20:D20"/>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8.xml><?xml version="1.0" encoding="utf-8"?>
<worksheet xmlns="http://schemas.openxmlformats.org/spreadsheetml/2006/main">
  <sheetPr>
    <tabColor rgb="FFA6A6A6"/>
    <outlinePr summaryBelow="1" summaryRight="1"/>
    <pageSetUpPr fitToPage="1"/>
  </sheetPr>
  <dimension ref="B1:D53"/>
  <sheetViews>
    <sheetView showGridLines="0" tabSelected="0" zoomScaleNormal="100" workbookViewId="0">
      <selection activeCell="A1" sqref="A1"/>
    </sheetView>
  </sheetViews>
  <sheetFormatPr baseColWidth="10" defaultColWidth="8.6640625" defaultRowHeight="14.4"/>
  <cols>
    <col width="3" customWidth="1" min="1" max="1"/>
    <col width="44" customWidth="1" min="2" max="2"/>
    <col width="20" customWidth="1" min="3" max="4"/>
    <col width="3" customWidth="1" min="5" max="5"/>
  </cols>
  <sheetData>
    <row r="1">
      <c r="B1" s="25" t="inlineStr">
        <is>
          <t>↩ Retour à l'accueil</t>
        </is>
      </c>
    </row>
    <row r="2" ht="27.75" customHeight="1">
      <c r="B2" s="12" t="inlineStr">
        <is>
          <t>03 - Fonctions essentielles (Corrigé)</t>
        </is>
      </c>
    </row>
    <row r="4" ht="30.75" customHeight="1">
      <c r="B4" s="11" t="inlineStr">
        <is>
          <t>Consigne : voici les dépenses du mois d'une petite entreprise. Répondez aux 5 questions à l'aide de fonctions (pas à la calculatrice !).</t>
        </is>
      </c>
    </row>
    <row r="5" ht="30.75" customHeight="1">
      <c r="B5" s="7" t="inlineStr">
        <is>
          <t>Objectif : obtenir en un clin d'œil un total, une moyenne, un maximum et un minimum sur une liste de montants.</t>
        </is>
      </c>
    </row>
    <row r="6" ht="30.75" customHeight="1">
      <c r="B6" s="7" t="inlineStr">
        <is>
          <t>À découvrir : SOMME, MOYENNE, MAX et MIN — et la notion de plage de cellules (par exemple C10:C17).</t>
        </is>
      </c>
    </row>
    <row r="8">
      <c r="B8" s="27" t="inlineStr">
        <is>
          <t>Dépenses du mois</t>
        </is>
      </c>
    </row>
    <row r="9" ht="19.5" customHeight="1">
      <c r="B9" s="17" t="inlineStr">
        <is>
          <t>Dépense</t>
        </is>
      </c>
      <c r="C9" s="17" t="inlineStr">
        <is>
          <t>Montant</t>
        </is>
      </c>
    </row>
    <row r="10">
      <c r="B10" s="67" t="inlineStr">
        <is>
          <t>Loyer du local</t>
        </is>
      </c>
      <c r="C10" s="42" t="n">
        <v>1200</v>
      </c>
    </row>
    <row r="11">
      <c r="B11" s="67" t="inlineStr">
        <is>
          <t>Électricité</t>
        </is>
      </c>
      <c r="C11" s="42" t="n">
        <v>185.4</v>
      </c>
    </row>
    <row r="12">
      <c r="B12" s="67" t="inlineStr">
        <is>
          <t>Abonnement internet</t>
        </is>
      </c>
      <c r="C12" s="42" t="n">
        <v>49.9</v>
      </c>
    </row>
    <row r="13">
      <c r="B13" s="67" t="inlineStr">
        <is>
          <t>Assurance professionnelle</t>
        </is>
      </c>
      <c r="C13" s="42" t="n">
        <v>132</v>
      </c>
    </row>
    <row r="14">
      <c r="B14" s="67" t="inlineStr">
        <is>
          <t>Fournitures de bureau</t>
        </is>
      </c>
      <c r="C14" s="42" t="n">
        <v>96.3</v>
      </c>
    </row>
    <row r="15">
      <c r="B15" s="67" t="inlineStr">
        <is>
          <t>Carburant</t>
        </is>
      </c>
      <c r="C15" s="42" t="n">
        <v>210.75</v>
      </c>
    </row>
    <row r="16">
      <c r="B16" s="67" t="inlineStr">
        <is>
          <t>Honoraires comptables</t>
        </is>
      </c>
      <c r="C16" s="42" t="n">
        <v>240</v>
      </c>
    </row>
    <row r="17">
      <c r="B17" s="67" t="inlineStr">
        <is>
          <t>Publicité en ligne</t>
        </is>
      </c>
      <c r="C17" s="42" t="n">
        <v>158.6</v>
      </c>
    </row>
    <row r="19" ht="30.75" customHeight="1">
      <c r="B19" s="35" t="inlineStr">
        <is>
          <t>Question 1 — Quel est le total des dépenses ?</t>
        </is>
      </c>
      <c r="C19" s="48">
        <f>SUM(C10:C17)</f>
        <v>2272.95</v>
      </c>
    </row>
    <row r="20" ht="28.5" customHeight="1">
      <c r="B20" s="2" t="inlineStr">
        <is>
          <t>Objectif : additionner toute une liste de montants.   À découvrir : SOMME (astuce : le bouton Σ « Somme automatique »).</t>
        </is>
      </c>
    </row>
    <row r="22" ht="17.25" customHeight="1">
      <c r="B22" s="35" t="inlineStr">
        <is>
          <t>Question 2 — Quelle est la dépense moyenne ?</t>
        </is>
      </c>
      <c r="C22" s="48">
        <f>AVERAGE(C10:C17)</f>
        <v>284.11875</v>
      </c>
    </row>
    <row r="23" ht="15.75" customHeight="1">
      <c r="B23" s="2" t="inlineStr">
        <is>
          <t>Objectif : connaître le montant moyen d'une dépense.   À découvrir : MOYENNE.</t>
        </is>
      </c>
    </row>
    <row r="25" ht="30.75" customHeight="1">
      <c r="B25" s="35" t="inlineStr">
        <is>
          <t>Question 3 — Quelle est la plus grosse dépense ?</t>
        </is>
      </c>
      <c r="C25" s="48">
        <f>MAX(C10:C17)</f>
        <v>1200</v>
      </c>
    </row>
    <row r="26" ht="15.75" customHeight="1">
      <c r="B26" s="2" t="inlineStr">
        <is>
          <t>Objectif : repérer le montant le plus élevé.   À découvrir : MAX.</t>
        </is>
      </c>
    </row>
    <row r="28" ht="30.75" customHeight="1">
      <c r="B28" s="35" t="inlineStr">
        <is>
          <t>Question 4 — Quelle est la plus petite dépense ?</t>
        </is>
      </c>
      <c r="C28" s="48">
        <f>MIN(C10:C17)</f>
        <v>49.9</v>
      </c>
    </row>
    <row r="29" ht="15.75" customHeight="1">
      <c r="B29" s="2" t="inlineStr">
        <is>
          <t>Objectif : repérer le montant le plus faible.   À découvrir : MIN.</t>
        </is>
      </c>
    </row>
    <row r="31" ht="30.75" customHeight="1">
      <c r="B31" s="35" t="inlineStr">
        <is>
          <t>Question 5 — Quel est l'écart entre la plus grosse et la plus petite dépense ?</t>
        </is>
      </c>
      <c r="C31" s="48">
        <f>MAX(C10:C17)-MIN(C10:C17)</f>
        <v>1150.1</v>
      </c>
    </row>
    <row r="32" ht="28.5" customHeight="1">
      <c r="B32" s="2" t="inlineStr">
        <is>
          <t>Objectif : combiner deux fonctions dans un même calcul.   À découvrir : MAX et MIN dans une même formule.</t>
        </is>
      </c>
    </row>
    <row r="34" ht="21.75" customHeight="1">
      <c r="B34" s="10" t="inlineStr">
        <is>
          <t>Corrigé pas à pas</t>
        </is>
      </c>
    </row>
    <row r="35" ht="18" customHeight="1">
      <c r="B35" s="5" t="inlineStr">
        <is>
          <t>Question 1 — Le total</t>
        </is>
      </c>
    </row>
    <row r="36" ht="17.25" customHeight="1">
      <c r="B36" s="7" t="inlineStr">
        <is>
          <t>Étape 1 — Ce que l'on cherche : additionner les 8 montants.</t>
        </is>
      </c>
    </row>
    <row r="37" ht="30.75" customHeight="1">
      <c r="B37" s="7" t="inlineStr">
        <is>
          <t>Étape 2 — Pourquoi cette fonction : SOMME additionne une plage de cellules : C10:C17 se lit « de C10 jusqu'à C17 ». C'est bien plus rapide et plus sûr que C10+C11+C12+…</t>
        </is>
      </c>
    </row>
    <row r="38" ht="17.25" customHeight="1">
      <c r="B38" s="4" t="inlineStr">
        <is>
          <t>Étape 3 — Formule finale : =SOMME(C10:C17)   →  2 272,95 €</t>
        </is>
      </c>
    </row>
    <row r="40" ht="18" customHeight="1">
      <c r="B40" s="5" t="inlineStr">
        <is>
          <t>Question 2 — La moyenne</t>
        </is>
      </c>
    </row>
    <row r="41" ht="17.25" customHeight="1">
      <c r="B41" s="7" t="inlineStr">
        <is>
          <t>Étape 1 — Ce que l'on cherche : le montant d'une dépense « type ».</t>
        </is>
      </c>
    </row>
    <row r="42" ht="30.75" customHeight="1">
      <c r="B42" s="7" t="inlineStr">
        <is>
          <t>Étape 2 — Pourquoi cette fonction : MOYENNE additionne les valeurs de la plage puis divise par leur nombre.</t>
        </is>
      </c>
    </row>
    <row r="43" ht="17.25" customHeight="1">
      <c r="B43" s="4" t="inlineStr">
        <is>
          <t>Étape 3 — Formule finale : =MOYENNE(C10:C17)   →  284,12 €</t>
        </is>
      </c>
    </row>
    <row r="45" ht="18" customHeight="1">
      <c r="B45" s="5" t="inlineStr">
        <is>
          <t>Questions 3 et 4 — Maximum et minimum</t>
        </is>
      </c>
    </row>
    <row r="46" ht="17.25" customHeight="1">
      <c r="B46" s="7" t="inlineStr">
        <is>
          <t>Étape 1 — Ce que l'on cherche : la plus grosse et la plus petite dépense de la liste.</t>
        </is>
      </c>
    </row>
    <row r="47" ht="30.75" customHeight="1">
      <c r="B47" s="7" t="inlineStr">
        <is>
          <t>Étape 2 — Pourquoi cette fonction : MAX et MIN parcourent la plage et renvoient la plus grande / la plus petite valeur.</t>
        </is>
      </c>
    </row>
    <row r="48" ht="17.25" customHeight="1">
      <c r="B48" s="4" t="inlineStr">
        <is>
          <t>Étape 3 — Formule finale : =MAX(C10:C17)   et   =MIN(C10:C17)</t>
        </is>
      </c>
    </row>
    <row r="50" ht="18" customHeight="1">
      <c r="B50" s="5" t="inlineStr">
        <is>
          <t>Question 5 — L'écart</t>
        </is>
      </c>
    </row>
    <row r="51" ht="17.25" customHeight="1">
      <c r="B51" s="7" t="inlineStr">
        <is>
          <t>Étape 1 — Ce que l'on cherche : la différence entre les deux extrêmes.</t>
        </is>
      </c>
    </row>
    <row r="52" ht="30.75" customHeight="1">
      <c r="B52" s="7" t="inlineStr">
        <is>
          <t>Étape 2 — Pourquoi cette fonction : une formule peut mélanger des fonctions et des opérateurs : ici, MAX moins MIN.</t>
        </is>
      </c>
    </row>
    <row r="53" ht="17.25" customHeight="1">
      <c r="B53" s="4" t="inlineStr">
        <is>
          <t>Étape 3 — Formule finale : =MAX(C10:C17)-MIN(C10:C17)   →  1 150,10 €</t>
        </is>
      </c>
    </row>
  </sheetData>
  <mergeCells count="26">
    <mergeCell ref="B42:D42"/>
    <mergeCell ref="B23:D23"/>
    <mergeCell ref="B48:D48"/>
    <mergeCell ref="B53:D53"/>
    <mergeCell ref="B29:D29"/>
    <mergeCell ref="B38:D38"/>
    <mergeCell ref="B34:D34"/>
    <mergeCell ref="B37:D37"/>
    <mergeCell ref="B40:D40"/>
    <mergeCell ref="B6:D6"/>
    <mergeCell ref="B51:D51"/>
    <mergeCell ref="B20:D20"/>
    <mergeCell ref="B36:D36"/>
    <mergeCell ref="B5:D5"/>
    <mergeCell ref="B45:D45"/>
    <mergeCell ref="B41:D41"/>
    <mergeCell ref="B35:D35"/>
    <mergeCell ref="B50:D50"/>
    <mergeCell ref="B32:D32"/>
    <mergeCell ref="B26:D26"/>
    <mergeCell ref="B4:D4"/>
    <mergeCell ref="B47:D47"/>
    <mergeCell ref="B46:D46"/>
    <mergeCell ref="B52:D52"/>
    <mergeCell ref="B43:D43"/>
    <mergeCell ref="B2:D2"/>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9.xml><?xml version="1.0" encoding="utf-8"?>
<worksheet xmlns="http://schemas.openxmlformats.org/spreadsheetml/2006/main">
  <sheetPr>
    <tabColor rgb="FF0ACFCF"/>
    <outlinePr summaryBelow="1" summaryRight="1"/>
    <pageSetUpPr fitToPage="1"/>
  </sheetPr>
  <dimension ref="B1:G20"/>
  <sheetViews>
    <sheetView showGridLines="0" tabSelected="0" zoomScaleNormal="100" workbookViewId="0">
      <selection activeCell="A1" sqref="A1"/>
    </sheetView>
  </sheetViews>
  <sheetFormatPr baseColWidth="10" defaultColWidth="8.6640625" defaultRowHeight="14.4"/>
  <cols>
    <col width="3" customWidth="1" min="1" max="1"/>
    <col width="10" customWidth="1" min="2" max="2"/>
    <col width="26" customWidth="1" min="3" max="3"/>
    <col width="14" customWidth="1" min="4" max="4"/>
    <col width="16" customWidth="1" min="5" max="5"/>
    <col width="18" customWidth="1" min="6" max="6"/>
    <col width="20" customWidth="1" min="7" max="7"/>
    <col width="3" customWidth="1" min="8" max="8"/>
  </cols>
  <sheetData>
    <row r="1">
      <c r="B1" s="25" t="inlineStr">
        <is>
          <t>↩ Retour à l'accueil</t>
        </is>
      </c>
    </row>
    <row r="2" ht="27.75" customHeight="1">
      <c r="B2" s="12" t="inlineStr">
        <is>
          <t>04 - La fonction SI (Énoncé)</t>
        </is>
      </c>
    </row>
    <row r="4" ht="30.75" customHeight="1">
      <c r="B4" s="11" t="inlineStr">
        <is>
          <t>Consigne : un assistant comptable doit repérer les dépenses à faire valider et distinguer les fournisseurs français des fournisseurs étrangers. Complétez les deux colonnes jaunes pour chaque ligne.</t>
        </is>
      </c>
    </row>
    <row r="5" ht="17.25" customHeight="1">
      <c r="B5" s="7" t="inlineStr">
        <is>
          <t>Objectif : faire réagir Excel différemment selon une condition (« si c'est vrai… sinon… »).</t>
        </is>
      </c>
    </row>
    <row r="6" ht="17.25" customHeight="1">
      <c r="B6" s="7" t="inlineStr">
        <is>
          <t>À découvrir : SI, avec une comparaison sur un nombre (&gt;) puis une comparaison sur un texte (=).</t>
        </is>
      </c>
    </row>
    <row r="7" ht="30.75" customHeight="1">
      <c r="B7" s="1" t="inlineStr">
        <is>
          <t>À savoir : une condition compare deux éléments avec = (égal), &lt;&gt; (différent), &gt; (supérieur), &lt; (inférieur), &gt;= (supérieur ou égal), &lt;= (inférieur ou égal). Un texte s'écrit toujours entre guillemets.</t>
        </is>
      </c>
    </row>
    <row r="9" ht="30" customHeight="1">
      <c r="B9" s="17" t="inlineStr">
        <is>
          <t>N°</t>
        </is>
      </c>
      <c r="C9" s="17" t="inlineStr">
        <is>
          <t>Fournisseur</t>
        </is>
      </c>
      <c r="D9" s="17" t="inlineStr">
        <is>
          <t>Pays</t>
        </is>
      </c>
      <c r="E9" s="17" t="inlineStr">
        <is>
          <t>Montant HT</t>
        </is>
      </c>
      <c r="F9" s="17" t="inlineStr">
        <is>
          <t>Décision</t>
        </is>
      </c>
      <c r="G9" s="17" t="inlineStr">
        <is>
          <t>Type de fournisseur</t>
        </is>
      </c>
    </row>
    <row r="10">
      <c r="B10" s="50" t="inlineStr">
        <is>
          <t>D001</t>
        </is>
      </c>
      <c r="C10" s="67" t="inlineStr">
        <is>
          <t>Atelier Dumas</t>
        </is>
      </c>
      <c r="D10" s="67" t="inlineStr">
        <is>
          <t>France</t>
        </is>
      </c>
      <c r="E10" s="42" t="n">
        <v>120</v>
      </c>
      <c r="F10" s="36" t="n"/>
      <c r="G10" s="36" t="n"/>
    </row>
    <row r="11">
      <c r="B11" s="50" t="inlineStr">
        <is>
          <t>D002</t>
        </is>
      </c>
      <c r="C11" s="67" t="inlineStr">
        <is>
          <t>Kruger Office GmbH</t>
        </is>
      </c>
      <c r="D11" s="67" t="inlineStr">
        <is>
          <t>Allemagne</t>
        </is>
      </c>
      <c r="E11" s="42" t="n">
        <v>890</v>
      </c>
      <c r="F11" s="36" t="n"/>
      <c r="G11" s="36" t="n"/>
    </row>
    <row r="12">
      <c r="B12" s="50" t="inlineStr">
        <is>
          <t>D003</t>
        </is>
      </c>
      <c r="C12" s="67" t="inlineStr">
        <is>
          <t>Papeterie Lemoine</t>
        </is>
      </c>
      <c r="D12" s="67" t="inlineStr">
        <is>
          <t>France</t>
        </is>
      </c>
      <c r="E12" s="42" t="n">
        <v>45.5</v>
      </c>
      <c r="F12" s="36" t="n"/>
      <c r="G12" s="36" t="n"/>
    </row>
    <row r="13">
      <c r="B13" s="50" t="inlineStr">
        <is>
          <t>D004</t>
        </is>
      </c>
      <c r="C13" s="67" t="inlineStr">
        <is>
          <t>Nordisk Print</t>
        </is>
      </c>
      <c r="D13" s="67" t="inlineStr">
        <is>
          <t>Danemark</t>
        </is>
      </c>
      <c r="E13" s="42" t="n">
        <v>640</v>
      </c>
      <c r="F13" s="36" t="n"/>
      <c r="G13" s="36" t="n"/>
    </row>
    <row r="14">
      <c r="B14" s="50" t="inlineStr">
        <is>
          <t>D005</t>
        </is>
      </c>
      <c r="C14" s="67" t="inlineStr">
        <is>
          <t>Imprimerie du Sud</t>
        </is>
      </c>
      <c r="D14" s="67" t="inlineStr">
        <is>
          <t>France</t>
        </is>
      </c>
      <c r="E14" s="42" t="n">
        <v>32</v>
      </c>
      <c r="F14" s="36" t="n"/>
      <c r="G14" s="36" t="n"/>
    </row>
    <row r="15">
      <c r="B15" s="50" t="inlineStr">
        <is>
          <t>D006</t>
        </is>
      </c>
      <c r="C15" s="67" t="inlineStr">
        <is>
          <t>Casa Papel SL</t>
        </is>
      </c>
      <c r="D15" s="67" t="inlineStr">
        <is>
          <t>Espagne</t>
        </is>
      </c>
      <c r="E15" s="42" t="n">
        <v>78</v>
      </c>
      <c r="F15" s="36" t="n"/>
      <c r="G15" s="36" t="n"/>
    </row>
    <row r="16">
      <c r="B16" s="50" t="inlineStr">
        <is>
          <t>D007</t>
        </is>
      </c>
      <c r="C16" s="67" t="inlineStr">
        <is>
          <t>Bureau Express</t>
        </is>
      </c>
      <c r="D16" s="67" t="inlineStr">
        <is>
          <t>France</t>
        </is>
      </c>
      <c r="E16" s="42" t="n">
        <v>1250</v>
      </c>
      <c r="F16" s="36" t="n"/>
      <c r="G16" s="36" t="n"/>
    </row>
    <row r="17">
      <c r="B17" s="50" t="inlineStr">
        <is>
          <t>D008</t>
        </is>
      </c>
      <c r="C17" s="67" t="inlineStr">
        <is>
          <t>Kruger Office GmbH</t>
        </is>
      </c>
      <c r="D17" s="67" t="inlineStr">
        <is>
          <t>Allemagne</t>
        </is>
      </c>
      <c r="E17" s="42" t="n">
        <v>210</v>
      </c>
      <c r="F17" s="36" t="n"/>
      <c r="G17" s="36" t="n"/>
    </row>
    <row r="19" ht="17.25" customHeight="1">
      <c r="B19" s="64" t="inlineStr">
        <is>
          <t>Colonne « Décision » : affichez « À valider » si le montant HT dépasse 500 €, sinon « RAS ».</t>
        </is>
      </c>
    </row>
    <row r="20" ht="17.25" customHeight="1">
      <c r="B20" s="64" t="inlineStr">
        <is>
          <t>Colonne « Type de fournisseur » : affichez « Français » si le pays est la France, sinon « Étranger ».</t>
        </is>
      </c>
    </row>
  </sheetData>
  <mergeCells count="7">
    <mergeCell ref="B19:G19"/>
    <mergeCell ref="B20:G20"/>
    <mergeCell ref="B2:G2"/>
    <mergeCell ref="B5:G5"/>
    <mergeCell ref="B4:G4"/>
    <mergeCell ref="B7:G7"/>
    <mergeCell ref="B6:G6"/>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10.xml><?xml version="1.0" encoding="utf-8"?>
<worksheet xmlns="http://schemas.openxmlformats.org/spreadsheetml/2006/main">
  <sheetPr>
    <tabColor rgb="FFA6A6A6"/>
    <outlinePr summaryBelow="1" summaryRight="1"/>
    <pageSetUpPr fitToPage="1"/>
  </sheetPr>
  <dimension ref="B1:G36"/>
  <sheetViews>
    <sheetView showGridLines="0" tabSelected="0" zoomScaleNormal="100" workbookViewId="0">
      <selection activeCell="A1" sqref="A1"/>
    </sheetView>
  </sheetViews>
  <sheetFormatPr baseColWidth="10" defaultColWidth="8.6640625" defaultRowHeight="14.4"/>
  <cols>
    <col width="3" customWidth="1" min="1" max="1"/>
    <col width="10" customWidth="1" min="2" max="2"/>
    <col width="26" customWidth="1" min="3" max="3"/>
    <col width="14" customWidth="1" min="4" max="4"/>
    <col width="16" customWidth="1" min="5" max="5"/>
    <col width="18" customWidth="1" min="6" max="6"/>
    <col width="20" customWidth="1" min="7" max="7"/>
    <col width="3" customWidth="1" min="8" max="8"/>
  </cols>
  <sheetData>
    <row r="1">
      <c r="B1" s="25" t="inlineStr">
        <is>
          <t>↩ Retour à l'accueil</t>
        </is>
      </c>
    </row>
    <row r="2" ht="27.75" customHeight="1">
      <c r="B2" s="12" t="inlineStr">
        <is>
          <t>04 - La fonction SI (Corrigé)</t>
        </is>
      </c>
    </row>
    <row r="4" ht="30.75" customHeight="1">
      <c r="B4" s="11" t="inlineStr">
        <is>
          <t>Consigne : un assistant comptable doit repérer les dépenses à faire valider et distinguer les fournisseurs français des fournisseurs étrangers. Complétez les deux colonnes jaunes pour chaque ligne.</t>
        </is>
      </c>
    </row>
    <row r="5" ht="17.25" customHeight="1">
      <c r="B5" s="7" t="inlineStr">
        <is>
          <t>Objectif : faire réagir Excel différemment selon une condition (« si c'est vrai… sinon… »).</t>
        </is>
      </c>
    </row>
    <row r="6" ht="17.25" customHeight="1">
      <c r="B6" s="7" t="inlineStr">
        <is>
          <t>À découvrir : SI, avec une comparaison sur un nombre (&gt;) puis une comparaison sur un texte (=).</t>
        </is>
      </c>
    </row>
    <row r="7" ht="30.75" customHeight="1">
      <c r="B7" s="1" t="inlineStr">
        <is>
          <t>À savoir : une condition compare deux éléments avec = (égal), &lt;&gt; (différent), &gt; (supérieur), &lt; (inférieur), &gt;= (supérieur ou égal), &lt;= (inférieur ou égal). Un texte s'écrit toujours entre guillemets.</t>
        </is>
      </c>
    </row>
    <row r="9" ht="30" customHeight="1">
      <c r="B9" s="17" t="inlineStr">
        <is>
          <t>N°</t>
        </is>
      </c>
      <c r="C9" s="17" t="inlineStr">
        <is>
          <t>Fournisseur</t>
        </is>
      </c>
      <c r="D9" s="17" t="inlineStr">
        <is>
          <t>Pays</t>
        </is>
      </c>
      <c r="E9" s="17" t="inlineStr">
        <is>
          <t>Montant HT</t>
        </is>
      </c>
      <c r="F9" s="17" t="inlineStr">
        <is>
          <t>Décision</t>
        </is>
      </c>
      <c r="G9" s="17" t="inlineStr">
        <is>
          <t>Type de fournisseur</t>
        </is>
      </c>
    </row>
    <row r="10">
      <c r="B10" s="50" t="inlineStr">
        <is>
          <t>D001</t>
        </is>
      </c>
      <c r="C10" s="67" t="inlineStr">
        <is>
          <t>Atelier Dumas</t>
        </is>
      </c>
      <c r="D10" s="67" t="inlineStr">
        <is>
          <t>France</t>
        </is>
      </c>
      <c r="E10" s="42" t="n">
        <v>120</v>
      </c>
      <c r="F10" s="40" t="str">
        <f>IF(E10&gt;500,"À valider","RAS")</f>
        <v>RAS</v>
      </c>
      <c r="G10" s="40" t="str">
        <f>IF(D10="France","Français","Étranger")</f>
        <v>Français</v>
      </c>
    </row>
    <row r="11">
      <c r="B11" s="50" t="inlineStr">
        <is>
          <t>D002</t>
        </is>
      </c>
      <c r="C11" s="67" t="inlineStr">
        <is>
          <t>Kruger Office GmbH</t>
        </is>
      </c>
      <c r="D11" s="67" t="inlineStr">
        <is>
          <t>Allemagne</t>
        </is>
      </c>
      <c r="E11" s="42" t="n">
        <v>890</v>
      </c>
      <c r="F11" s="40" t="str">
        <f>IF(E11&gt;500,"À valider","RAS")</f>
        <v>À valider</v>
      </c>
      <c r="G11" s="40" t="str">
        <f>IF(D11="France","Français","Étranger")</f>
        <v>Étranger</v>
      </c>
    </row>
    <row r="12">
      <c r="B12" s="50" t="inlineStr">
        <is>
          <t>D003</t>
        </is>
      </c>
      <c r="C12" s="67" t="inlineStr">
        <is>
          <t>Papeterie Lemoine</t>
        </is>
      </c>
      <c r="D12" s="67" t="inlineStr">
        <is>
          <t>France</t>
        </is>
      </c>
      <c r="E12" s="42" t="n">
        <v>45.5</v>
      </c>
      <c r="F12" s="40" t="str">
        <f>IF(E12&gt;500,"À valider","RAS")</f>
        <v>RAS</v>
      </c>
      <c r="G12" s="40" t="str">
        <f>IF(D12="France","Français","Étranger")</f>
        <v>Français</v>
      </c>
    </row>
    <row r="13">
      <c r="B13" s="50" t="inlineStr">
        <is>
          <t>D004</t>
        </is>
      </c>
      <c r="C13" s="67" t="inlineStr">
        <is>
          <t>Nordisk Print</t>
        </is>
      </c>
      <c r="D13" s="67" t="inlineStr">
        <is>
          <t>Danemark</t>
        </is>
      </c>
      <c r="E13" s="42" t="n">
        <v>640</v>
      </c>
      <c r="F13" s="40" t="str">
        <f>IF(E13&gt;500,"À valider","RAS")</f>
        <v>À valider</v>
      </c>
      <c r="G13" s="40" t="str">
        <f>IF(D13="France","Français","Étranger")</f>
        <v>Étranger</v>
      </c>
    </row>
    <row r="14">
      <c r="B14" s="50" t="inlineStr">
        <is>
          <t>D005</t>
        </is>
      </c>
      <c r="C14" s="67" t="inlineStr">
        <is>
          <t>Imprimerie du Sud</t>
        </is>
      </c>
      <c r="D14" s="67" t="inlineStr">
        <is>
          <t>France</t>
        </is>
      </c>
      <c r="E14" s="42" t="n">
        <v>32</v>
      </c>
      <c r="F14" s="40" t="str">
        <f>IF(E14&gt;500,"À valider","RAS")</f>
        <v>RAS</v>
      </c>
      <c r="G14" s="40" t="str">
        <f>IF(D14="France","Français","Étranger")</f>
        <v>Français</v>
      </c>
    </row>
    <row r="15">
      <c r="B15" s="50" t="inlineStr">
        <is>
          <t>D006</t>
        </is>
      </c>
      <c r="C15" s="67" t="inlineStr">
        <is>
          <t>Casa Papel SL</t>
        </is>
      </c>
      <c r="D15" s="67" t="inlineStr">
        <is>
          <t>Espagne</t>
        </is>
      </c>
      <c r="E15" s="42" t="n">
        <v>78</v>
      </c>
      <c r="F15" s="40" t="str">
        <f>IF(E15&gt;500,"À valider","RAS")</f>
        <v>RAS</v>
      </c>
      <c r="G15" s="40" t="str">
        <f>IF(D15="France","Français","Étranger")</f>
        <v>Étranger</v>
      </c>
    </row>
    <row r="16">
      <c r="B16" s="50" t="inlineStr">
        <is>
          <t>D007</t>
        </is>
      </c>
      <c r="C16" s="67" t="inlineStr">
        <is>
          <t>Bureau Express</t>
        </is>
      </c>
      <c r="D16" s="67" t="inlineStr">
        <is>
          <t>France</t>
        </is>
      </c>
      <c r="E16" s="42" t="n">
        <v>1250</v>
      </c>
      <c r="F16" s="40" t="str">
        <f>IF(E16&gt;500,"À valider","RAS")</f>
        <v>À valider</v>
      </c>
      <c r="G16" s="40" t="str">
        <f>IF(D16="France","Français","Étranger")</f>
        <v>Français</v>
      </c>
    </row>
    <row r="17">
      <c r="B17" s="50" t="inlineStr">
        <is>
          <t>D008</t>
        </is>
      </c>
      <c r="C17" s="67" t="inlineStr">
        <is>
          <t>Kruger Office GmbH</t>
        </is>
      </c>
      <c r="D17" s="67" t="inlineStr">
        <is>
          <t>Allemagne</t>
        </is>
      </c>
      <c r="E17" s="42" t="n">
        <v>210</v>
      </c>
      <c r="F17" s="40" t="str">
        <f>IF(E17&gt;500,"À valider","RAS")</f>
        <v>RAS</v>
      </c>
      <c r="G17" s="40" t="str">
        <f>IF(D17="France","Français","Étranger")</f>
        <v>Étranger</v>
      </c>
    </row>
    <row r="19" ht="17.25" customHeight="1">
      <c r="B19" s="64" t="inlineStr">
        <is>
          <t>Colonne « Décision » : affichez « À valider » si le montant HT dépasse 500 €, sinon « RAS ».</t>
        </is>
      </c>
    </row>
    <row r="20" ht="17.25" customHeight="1">
      <c r="B20" s="64" t="inlineStr">
        <is>
          <t>Colonne « Type de fournisseur » : affichez « Français » si le pays est la France, sinon « Étranger ».</t>
        </is>
      </c>
    </row>
    <row r="22" ht="21.75" customHeight="1">
      <c r="B22" s="10" t="inlineStr">
        <is>
          <t>Corrigé pas à pas</t>
        </is>
      </c>
    </row>
    <row r="23" ht="18" customHeight="1">
      <c r="B23" s="5" t="inlineStr">
        <is>
          <t>Colonne « Décision » (comparaison sur un nombre)</t>
        </is>
      </c>
    </row>
    <row r="24" ht="17.25" customHeight="1">
      <c r="B24" s="7" t="inlineStr">
        <is>
          <t>Étape 1 — Ce que l'on cherche : un mot différent selon que le montant dépasse ou non 500 €.</t>
        </is>
      </c>
    </row>
    <row r="25" ht="30.75" customHeight="1">
      <c r="B25" s="7" t="inlineStr">
        <is>
          <t>Étape 2 — Pourquoi cette fonction : SI(condition ; résultat si vrai ; résultat si faux). Ici la condition est E10&gt;500. Les mots affichés sont des textes : ils s'écrivent entre guillemets.</t>
        </is>
      </c>
    </row>
    <row r="26" ht="17.25" customHeight="1">
      <c r="B26" s="4" t="inlineStr">
        <is>
          <t>Étape 3 — Formule finale : =SI(E10&gt;500;"À valider";"RAS")</t>
        </is>
      </c>
    </row>
    <row r="28" ht="18" customHeight="1">
      <c r="B28" s="5" t="inlineStr">
        <is>
          <t>Colonne « Type de fournisseur » (comparaison sur un texte)</t>
        </is>
      </c>
    </row>
    <row r="29" ht="17.25" customHeight="1">
      <c r="B29" s="7" t="inlineStr">
        <is>
          <t>Étape 1 — Ce que l'on cherche : distinguer les fournisseurs français des autres.</t>
        </is>
      </c>
    </row>
    <row r="30" ht="30.75" customHeight="1">
      <c r="B30" s="7" t="inlineStr">
        <is>
          <t>Étape 2 — Pourquoi cette fonction : la condition compare le pays à un texte : D10="France". Excel ne fait pas la différence entre majuscules et minuscules, mais l'orthographe doit être exacte (accents compris).</t>
        </is>
      </c>
    </row>
    <row r="31" ht="17.25" customHeight="1">
      <c r="B31" s="4" t="inlineStr">
        <is>
          <t>Étape 3 — Formule finale : =SI(D10="France";"Français";"Étranger")</t>
        </is>
      </c>
    </row>
    <row r="33" ht="18" customHeight="1">
      <c r="B33" s="5" t="inlineStr">
        <is>
          <t>Lire un SI à voix haute</t>
        </is>
      </c>
    </row>
    <row r="34" ht="17.25" customHeight="1">
      <c r="B34" s="7" t="inlineStr">
        <is>
          <t>Étape 1 — Ce que l'on cherche : comprendre une formule SI en la traduisant en français.</t>
        </is>
      </c>
    </row>
    <row r="35" ht="30.75" customHeight="1">
      <c r="B35" s="7" t="inlineStr">
        <is>
          <t>Étape 2 — Pourquoi cette fonction : =SI(E10&gt;500;"À valider";"RAS") se lit : « si le montant dépasse 500, écris À valider, sinon écris RAS ». Les points-virgules séparent les 3 morceaux.</t>
        </is>
      </c>
    </row>
    <row r="36" ht="17.25" customHeight="1">
      <c r="B36" s="4" t="inlineStr">
        <is>
          <t>Étape 3 — Modèle à retenir : SI( condition ; si c'est vrai ; si c'est faux )</t>
        </is>
      </c>
    </row>
  </sheetData>
  <mergeCells count="20">
    <mergeCell ref="B2:G2"/>
    <mergeCell ref="B23:G23"/>
    <mergeCell ref="B29:G29"/>
    <mergeCell ref="B19:G19"/>
    <mergeCell ref="B34:G34"/>
    <mergeCell ref="B28:G28"/>
    <mergeCell ref="B30:G30"/>
    <mergeCell ref="B33:G33"/>
    <mergeCell ref="B6:G6"/>
    <mergeCell ref="B24:G24"/>
    <mergeCell ref="B20:G20"/>
    <mergeCell ref="B36:G36"/>
    <mergeCell ref="B5:G5"/>
    <mergeCell ref="B35:G35"/>
    <mergeCell ref="B4:G4"/>
    <mergeCell ref="B26:G26"/>
    <mergeCell ref="B7:G7"/>
    <mergeCell ref="B25:G25"/>
    <mergeCell ref="B22:G22"/>
    <mergeCell ref="B31:G31"/>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11.xml><?xml version="1.0" encoding="utf-8"?>
<worksheet xmlns="http://schemas.openxmlformats.org/spreadsheetml/2006/main">
  <sheetPr>
    <tabColor rgb="FF0ACFCF"/>
    <outlinePr summaryBelow="1" summaryRight="1"/>
    <pageSetUpPr fitToPage="1"/>
  </sheetPr>
  <dimension ref="B1:E34"/>
  <sheetViews>
    <sheetView showGridLines="0" tabSelected="0" zoomScaleNormal="100" workbookViewId="0">
      <selection activeCell="A1" sqref="A1"/>
    </sheetView>
  </sheetViews>
  <sheetFormatPr baseColWidth="10" defaultColWidth="8.6640625" defaultRowHeight="14.4"/>
  <cols>
    <col width="3" customWidth="1" min="1" max="1"/>
    <col width="10" customWidth="1" min="2" max="2"/>
    <col width="28" customWidth="1" min="3" max="3"/>
    <col width="22" customWidth="1" min="4" max="4"/>
    <col width="18" customWidth="1" min="5" max="5"/>
    <col width="3" customWidth="1" min="6" max="6"/>
  </cols>
  <sheetData>
    <row r="1">
      <c r="B1" s="25" t="inlineStr">
        <is>
          <t>↩ Retour à l'accueil</t>
        </is>
      </c>
    </row>
    <row r="2" ht="27.75" customHeight="1">
      <c r="B2" s="12" t="inlineStr">
        <is>
          <t>05 - Compter et additionner selon un critère (Énoncé)</t>
        </is>
      </c>
    </row>
    <row r="4" ht="30.75" customHeight="1">
      <c r="B4" s="11" t="inlineStr">
        <is>
          <t>Consigne : voici les encaissements clients du mois. Répondez aux 5 questions en utilisant les fonctions qui comptent ou additionnent selon un critère.</t>
        </is>
      </c>
    </row>
    <row r="5" ht="30.75" customHeight="1">
      <c r="B5" s="7" t="inlineStr">
        <is>
          <t>Objectif : compter ou additionner uniquement les lignes qui remplissent une condition.</t>
        </is>
      </c>
    </row>
    <row r="6" ht="30.75" customHeight="1">
      <c r="B6" s="7" t="inlineStr">
        <is>
          <t>À découvrir : NB.SI et SOMME.SI — avec un critère texte (« Virement ») et un critère de comparaison (« &gt;300 »).</t>
        </is>
      </c>
    </row>
    <row r="8">
      <c r="B8" s="27" t="inlineStr">
        <is>
          <t>Encaissements du mois</t>
        </is>
      </c>
    </row>
    <row r="9" ht="19.5" customHeight="1">
      <c r="B9" s="17" t="inlineStr">
        <is>
          <t>N°</t>
        </is>
      </c>
      <c r="C9" s="17" t="inlineStr">
        <is>
          <t>Client</t>
        </is>
      </c>
      <c r="D9" s="17" t="inlineStr">
        <is>
          <t>Mode de règlement</t>
        </is>
      </c>
      <c r="E9" s="17" t="inlineStr">
        <is>
          <t>Montant</t>
        </is>
      </c>
    </row>
    <row r="10">
      <c r="B10" s="50" t="inlineStr">
        <is>
          <t>E01</t>
        </is>
      </c>
      <c r="C10" s="67" t="inlineStr">
        <is>
          <t>Boulangerie Moreau</t>
        </is>
      </c>
      <c r="D10" s="67" t="inlineStr">
        <is>
          <t>Virement</t>
        </is>
      </c>
      <c r="E10" s="42" t="n">
        <v>420</v>
      </c>
    </row>
    <row r="11">
      <c r="B11" s="50" t="inlineStr">
        <is>
          <t>E02</t>
        </is>
      </c>
      <c r="C11" s="67" t="inlineStr">
        <is>
          <t>Garage Lambert</t>
        </is>
      </c>
      <c r="D11" s="67" t="inlineStr">
        <is>
          <t>Chèque</t>
        </is>
      </c>
      <c r="E11" s="42" t="n">
        <v>185.5</v>
      </c>
    </row>
    <row r="12">
      <c r="B12" s="50" t="inlineStr">
        <is>
          <t>E03</t>
        </is>
      </c>
      <c r="C12" s="67" t="inlineStr">
        <is>
          <t>Cabinet Vidal</t>
        </is>
      </c>
      <c r="D12" s="67" t="inlineStr">
        <is>
          <t>Virement</t>
        </is>
      </c>
      <c r="E12" s="42" t="n">
        <v>1200</v>
      </c>
    </row>
    <row r="13">
      <c r="B13" s="50" t="inlineStr">
        <is>
          <t>E04</t>
        </is>
      </c>
      <c r="C13" s="67" t="inlineStr">
        <is>
          <t>Boulangerie Moreau</t>
        </is>
      </c>
      <c r="D13" s="67" t="inlineStr">
        <is>
          <t>Carte</t>
        </is>
      </c>
      <c r="E13" s="42" t="n">
        <v>64</v>
      </c>
    </row>
    <row r="14">
      <c r="B14" s="50" t="inlineStr">
        <is>
          <t>E05</t>
        </is>
      </c>
      <c r="C14" s="67" t="inlineStr">
        <is>
          <t>Fleuriste Aubry</t>
        </is>
      </c>
      <c r="D14" s="67" t="inlineStr">
        <is>
          <t>Espèces</t>
        </is>
      </c>
      <c r="E14" s="42" t="n">
        <v>38.9</v>
      </c>
    </row>
    <row r="15">
      <c r="B15" s="50" t="inlineStr">
        <is>
          <t>E06</t>
        </is>
      </c>
      <c r="C15" s="67" t="inlineStr">
        <is>
          <t>Garage Lambert</t>
        </is>
      </c>
      <c r="D15" s="67" t="inlineStr">
        <is>
          <t>Virement</t>
        </is>
      </c>
      <c r="E15" s="42" t="n">
        <v>560</v>
      </c>
    </row>
    <row r="16">
      <c r="B16" s="50" t="inlineStr">
        <is>
          <t>E07</t>
        </is>
      </c>
      <c r="C16" s="67" t="inlineStr">
        <is>
          <t>Cabinet Vidal</t>
        </is>
      </c>
      <c r="D16" s="67" t="inlineStr">
        <is>
          <t>Chèque</t>
        </is>
      </c>
      <c r="E16" s="42" t="n">
        <v>310</v>
      </c>
    </row>
    <row r="17">
      <c r="B17" s="50" t="inlineStr">
        <is>
          <t>E08</t>
        </is>
      </c>
      <c r="C17" s="67" t="inlineStr">
        <is>
          <t>Fleuriste Aubry</t>
        </is>
      </c>
      <c r="D17" s="67" t="inlineStr">
        <is>
          <t>Carte</t>
        </is>
      </c>
      <c r="E17" s="42" t="n">
        <v>92.40000000000001</v>
      </c>
    </row>
    <row r="18">
      <c r="B18" s="50" t="inlineStr">
        <is>
          <t>E09</t>
        </is>
      </c>
      <c r="C18" s="67" t="inlineStr">
        <is>
          <t>Boulangerie Moreau</t>
        </is>
      </c>
      <c r="D18" s="67" t="inlineStr">
        <is>
          <t>Chèque</t>
        </is>
      </c>
      <c r="E18" s="42" t="n">
        <v>275</v>
      </c>
    </row>
    <row r="19">
      <c r="B19" s="50" t="inlineStr">
        <is>
          <t>E10</t>
        </is>
      </c>
      <c r="C19" s="67" t="inlineStr">
        <is>
          <t>Garage Lambert</t>
        </is>
      </c>
      <c r="D19" s="67" t="inlineStr">
        <is>
          <t>Espèces</t>
        </is>
      </c>
      <c r="E19" s="42" t="n">
        <v>120</v>
      </c>
    </row>
    <row r="21" ht="17.25" customHeight="1">
      <c r="B21" s="35" t="inlineStr">
        <is>
          <t>Question 1 — Quel est le total encaissé sur le mois ?</t>
        </is>
      </c>
      <c r="E21" s="45" t="n"/>
    </row>
    <row r="22" ht="15.75" customHeight="1">
      <c r="B22" s="2" t="inlineStr">
        <is>
          <t>Objectif : additionner tous les encaissements (échauffement).   À découvrir : SOMME.</t>
        </is>
      </c>
    </row>
    <row r="24" ht="30.75" customHeight="1">
      <c r="B24" s="35" t="inlineStr">
        <is>
          <t>Question 2 — Combien de règlements ont été faits par virement ?</t>
        </is>
      </c>
      <c r="E24" s="46" t="n"/>
    </row>
    <row r="25" ht="15.75" customHeight="1">
      <c r="B25" s="2" t="inlineStr">
        <is>
          <t>Objectif : compter les lignes d'un mode de règlement donné.   À découvrir : NB.SI.</t>
        </is>
      </c>
    </row>
    <row r="27" ht="17.25" customHeight="1">
      <c r="B27" s="35" t="inlineStr">
        <is>
          <t>Question 3 — Quel est le total encaissé par chèque ?</t>
        </is>
      </c>
      <c r="E27" s="45" t="n"/>
    </row>
    <row r="28" ht="28.5" customHeight="1">
      <c r="B28" s="2" t="inlineStr">
        <is>
          <t>Objectif : additionner les montants des seules lignes « Chèque ».   À découvrir : SOMME.SI.</t>
        </is>
      </c>
    </row>
    <row r="30" ht="17.25" customHeight="1">
      <c r="B30" s="35" t="inlineStr">
        <is>
          <t>Question 4 — Combien de règlements dépassent 300 € ?</t>
        </is>
      </c>
      <c r="E30" s="46" t="n"/>
    </row>
    <row r="31" ht="28.5" customHeight="1">
      <c r="B31" s="2" t="inlineStr">
        <is>
          <t>Objectif : compter les lignes selon une comparaison sur un nombre.   À découvrir : NB.SI avec un critère de comparaison.</t>
        </is>
      </c>
    </row>
    <row r="33" ht="30.75" customHeight="1">
      <c r="B33" s="35" t="inlineStr">
        <is>
          <t>Question 5 — Quel est le total encaissé auprès de « Boulangerie Moreau » ?</t>
        </is>
      </c>
      <c r="E33" s="45" t="n"/>
    </row>
    <row r="34" ht="28.5" customHeight="1">
      <c r="B34" s="2" t="inlineStr">
        <is>
          <t>Objectif : additionner les montants d'un seul client.   À découvrir : SOMME.SI avec un critère sur la colonne Client.</t>
        </is>
      </c>
    </row>
  </sheetData>
  <mergeCells count="14">
    <mergeCell ref="B33:D33"/>
    <mergeCell ref="B31:E31"/>
    <mergeCell ref="B4:E4"/>
    <mergeCell ref="B6:E6"/>
    <mergeCell ref="B27:D27"/>
    <mergeCell ref="B25:E25"/>
    <mergeCell ref="B30:D30"/>
    <mergeCell ref="B2:E2"/>
    <mergeCell ref="B34:E34"/>
    <mergeCell ref="B5:E5"/>
    <mergeCell ref="B21:D21"/>
    <mergeCell ref="B28:E28"/>
    <mergeCell ref="B24:D24"/>
    <mergeCell ref="B22:E22"/>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12.xml><?xml version="1.0" encoding="utf-8"?>
<worksheet xmlns="http://schemas.openxmlformats.org/spreadsheetml/2006/main">
  <sheetPr>
    <tabColor rgb="FFA6A6A6"/>
    <outlinePr summaryBelow="1" summaryRight="1"/>
    <pageSetUpPr fitToPage="1"/>
  </sheetPr>
  <dimension ref="B1:E45"/>
  <sheetViews>
    <sheetView showGridLines="0" tabSelected="0" zoomScaleNormal="100" workbookViewId="0">
      <selection activeCell="A1" sqref="A1"/>
    </sheetView>
  </sheetViews>
  <sheetFormatPr baseColWidth="10" defaultColWidth="8.6640625" defaultRowHeight="14.4"/>
  <cols>
    <col width="3" customWidth="1" min="1" max="1"/>
    <col width="10" customWidth="1" min="2" max="2"/>
    <col width="28" customWidth="1" min="3" max="3"/>
    <col width="22" customWidth="1" min="4" max="4"/>
    <col width="18" customWidth="1" min="5" max="5"/>
    <col width="3" customWidth="1" min="6" max="6"/>
  </cols>
  <sheetData>
    <row r="1">
      <c r="B1" s="25" t="inlineStr">
        <is>
          <t>↩ Retour à l'accueil</t>
        </is>
      </c>
    </row>
    <row r="2" ht="27.75" customHeight="1">
      <c r="B2" s="12" t="inlineStr">
        <is>
          <t>05 - Compter et additionner selon un critère (Corrigé)</t>
        </is>
      </c>
    </row>
    <row r="4" ht="30.75" customHeight="1">
      <c r="B4" s="11" t="inlineStr">
        <is>
          <t>Consigne : voici les encaissements clients du mois. Répondez aux 5 questions en utilisant les fonctions qui comptent ou additionnent selon un critère.</t>
        </is>
      </c>
    </row>
    <row r="5" ht="30.75" customHeight="1">
      <c r="B5" s="7" t="inlineStr">
        <is>
          <t>Objectif : compter ou additionner uniquement les lignes qui remplissent une condition.</t>
        </is>
      </c>
    </row>
    <row r="6" ht="30.75" customHeight="1">
      <c r="B6" s="7" t="inlineStr">
        <is>
          <t>À découvrir : NB.SI et SOMME.SI — avec un critère texte (« Virement ») et un critère de comparaison (« &gt;300 »).</t>
        </is>
      </c>
    </row>
    <row r="8">
      <c r="B8" s="27" t="inlineStr">
        <is>
          <t>Encaissements du mois</t>
        </is>
      </c>
    </row>
    <row r="9" ht="19.5" customHeight="1">
      <c r="B9" s="17" t="inlineStr">
        <is>
          <t>N°</t>
        </is>
      </c>
      <c r="C9" s="17" t="inlineStr">
        <is>
          <t>Client</t>
        </is>
      </c>
      <c r="D9" s="17" t="inlineStr">
        <is>
          <t>Mode de règlement</t>
        </is>
      </c>
      <c r="E9" s="17" t="inlineStr">
        <is>
          <t>Montant</t>
        </is>
      </c>
    </row>
    <row r="10">
      <c r="B10" s="50" t="inlineStr">
        <is>
          <t>E01</t>
        </is>
      </c>
      <c r="C10" s="67" t="inlineStr">
        <is>
          <t>Boulangerie Moreau</t>
        </is>
      </c>
      <c r="D10" s="67" t="inlineStr">
        <is>
          <t>Virement</t>
        </is>
      </c>
      <c r="E10" s="42" t="n">
        <v>420</v>
      </c>
    </row>
    <row r="11">
      <c r="B11" s="50" t="inlineStr">
        <is>
          <t>E02</t>
        </is>
      </c>
      <c r="C11" s="67" t="inlineStr">
        <is>
          <t>Garage Lambert</t>
        </is>
      </c>
      <c r="D11" s="67" t="inlineStr">
        <is>
          <t>Chèque</t>
        </is>
      </c>
      <c r="E11" s="42" t="n">
        <v>185.5</v>
      </c>
    </row>
    <row r="12">
      <c r="B12" s="50" t="inlineStr">
        <is>
          <t>E03</t>
        </is>
      </c>
      <c r="C12" s="67" t="inlineStr">
        <is>
          <t>Cabinet Vidal</t>
        </is>
      </c>
      <c r="D12" s="67" t="inlineStr">
        <is>
          <t>Virement</t>
        </is>
      </c>
      <c r="E12" s="42" t="n">
        <v>1200</v>
      </c>
    </row>
    <row r="13">
      <c r="B13" s="50" t="inlineStr">
        <is>
          <t>E04</t>
        </is>
      </c>
      <c r="C13" s="67" t="inlineStr">
        <is>
          <t>Boulangerie Moreau</t>
        </is>
      </c>
      <c r="D13" s="67" t="inlineStr">
        <is>
          <t>Carte</t>
        </is>
      </c>
      <c r="E13" s="42" t="n">
        <v>64</v>
      </c>
    </row>
    <row r="14">
      <c r="B14" s="50" t="inlineStr">
        <is>
          <t>E05</t>
        </is>
      </c>
      <c r="C14" s="67" t="inlineStr">
        <is>
          <t>Fleuriste Aubry</t>
        </is>
      </c>
      <c r="D14" s="67" t="inlineStr">
        <is>
          <t>Espèces</t>
        </is>
      </c>
      <c r="E14" s="42" t="n">
        <v>38.9</v>
      </c>
    </row>
    <row r="15">
      <c r="B15" s="50" t="inlineStr">
        <is>
          <t>E06</t>
        </is>
      </c>
      <c r="C15" s="67" t="inlineStr">
        <is>
          <t>Garage Lambert</t>
        </is>
      </c>
      <c r="D15" s="67" t="inlineStr">
        <is>
          <t>Virement</t>
        </is>
      </c>
      <c r="E15" s="42" t="n">
        <v>560</v>
      </c>
    </row>
    <row r="16">
      <c r="B16" s="50" t="inlineStr">
        <is>
          <t>E07</t>
        </is>
      </c>
      <c r="C16" s="67" t="inlineStr">
        <is>
          <t>Cabinet Vidal</t>
        </is>
      </c>
      <c r="D16" s="67" t="inlineStr">
        <is>
          <t>Chèque</t>
        </is>
      </c>
      <c r="E16" s="42" t="n">
        <v>310</v>
      </c>
    </row>
    <row r="17">
      <c r="B17" s="50" t="inlineStr">
        <is>
          <t>E08</t>
        </is>
      </c>
      <c r="C17" s="67" t="inlineStr">
        <is>
          <t>Fleuriste Aubry</t>
        </is>
      </c>
      <c r="D17" s="67" t="inlineStr">
        <is>
          <t>Carte</t>
        </is>
      </c>
      <c r="E17" s="42" t="n">
        <v>92.40000000000001</v>
      </c>
    </row>
    <row r="18">
      <c r="B18" s="50" t="inlineStr">
        <is>
          <t>E09</t>
        </is>
      </c>
      <c r="C18" s="67" t="inlineStr">
        <is>
          <t>Boulangerie Moreau</t>
        </is>
      </c>
      <c r="D18" s="67" t="inlineStr">
        <is>
          <t>Chèque</t>
        </is>
      </c>
      <c r="E18" s="42" t="n">
        <v>275</v>
      </c>
    </row>
    <row r="19">
      <c r="B19" s="50" t="inlineStr">
        <is>
          <t>E10</t>
        </is>
      </c>
      <c r="C19" s="67" t="inlineStr">
        <is>
          <t>Garage Lambert</t>
        </is>
      </c>
      <c r="D19" s="67" t="inlineStr">
        <is>
          <t>Espèces</t>
        </is>
      </c>
      <c r="E19" s="42" t="n">
        <v>120</v>
      </c>
    </row>
    <row r="21" ht="17.25" customHeight="1">
      <c r="B21" s="35" t="inlineStr">
        <is>
          <t>Question 1 — Quel est le total encaissé sur le mois ?</t>
        </is>
      </c>
      <c r="E21" s="48">
        <f>SUM(E10:E19)</f>
        <v>3265.8</v>
      </c>
    </row>
    <row r="22" ht="15.75" customHeight="1">
      <c r="B22" s="2" t="inlineStr">
        <is>
          <t>Objectif : additionner tous les encaissements (échauffement).   À découvrir : SOMME.</t>
        </is>
      </c>
    </row>
    <row r="24" ht="30.75" customHeight="1">
      <c r="B24" s="35" t="inlineStr">
        <is>
          <t>Question 2 — Combien de règlements ont été faits par virement ?</t>
        </is>
      </c>
      <c r="E24" s="49">
        <f>COUNTIF(D10:D19,"Virement")</f>
        <v>3</v>
      </c>
    </row>
    <row r="25" ht="15.75" customHeight="1">
      <c r="B25" s="2" t="inlineStr">
        <is>
          <t>Objectif : compter les lignes d'un mode de règlement donné.   À découvrir : NB.SI.</t>
        </is>
      </c>
    </row>
    <row r="27" ht="17.25" customHeight="1">
      <c r="B27" s="35" t="inlineStr">
        <is>
          <t>Question 3 — Quel est le total encaissé par chèque ?</t>
        </is>
      </c>
      <c r="E27" s="48">
        <f>SUMIF(D10:D19,"Chèque",E10:E19)</f>
        <v>770.5</v>
      </c>
    </row>
    <row r="28" ht="28.5" customHeight="1">
      <c r="B28" s="2" t="inlineStr">
        <is>
          <t>Objectif : additionner les montants des seules lignes « Chèque ».   À découvrir : SOMME.SI.</t>
        </is>
      </c>
    </row>
    <row r="30" ht="17.25" customHeight="1">
      <c r="B30" s="35" t="inlineStr">
        <is>
          <t>Question 4 — Combien de règlements dépassent 300 € ?</t>
        </is>
      </c>
      <c r="E30" s="49">
        <f>COUNTIF(E10:E19,"&gt;300")</f>
        <v>4</v>
      </c>
    </row>
    <row r="31" ht="28.5" customHeight="1">
      <c r="B31" s="2" t="inlineStr">
        <is>
          <t>Objectif : compter les lignes selon une comparaison sur un nombre.   À découvrir : NB.SI avec un critère de comparaison.</t>
        </is>
      </c>
    </row>
    <row r="33" ht="30.75" customHeight="1">
      <c r="B33" s="35" t="inlineStr">
        <is>
          <t>Question 5 — Quel est le total encaissé auprès de « Boulangerie Moreau » ?</t>
        </is>
      </c>
      <c r="E33" s="48">
        <f>SUMIF(C10:C19,"Boulangerie Moreau",E10:E19)</f>
        <v>759</v>
      </c>
    </row>
    <row r="34" ht="28.5" customHeight="1">
      <c r="B34" s="2" t="inlineStr">
        <is>
          <t>Objectif : additionner les montants d'un seul client.   À découvrir : SOMME.SI avec un critère sur la colonne Client.</t>
        </is>
      </c>
    </row>
    <row r="36" ht="21.75" customHeight="1">
      <c r="B36" s="10" t="inlineStr">
        <is>
          <t>Corrigé pas à pas</t>
        </is>
      </c>
    </row>
    <row r="37" ht="18" customHeight="1">
      <c r="B37" s="5" t="inlineStr">
        <is>
          <t>Questions 2 et 4 — Compter</t>
        </is>
      </c>
    </row>
    <row r="38" ht="30.75" customHeight="1">
      <c r="B38" s="7" t="inlineStr">
        <is>
          <t>Étape 1 — Ce que l'on cherche : un nombre de lignes (pas un montant) : les virements, puis les règlements de plus de 300 €.</t>
        </is>
      </c>
    </row>
    <row r="39" ht="43.5" customHeight="1">
      <c r="B39" s="7" t="inlineStr">
        <is>
          <t>Étape 2 — Pourquoi cette fonction : NB.SI(plage à examiner ; critère) compte les cellules qui respectent le critère. Un critère de comparaison s'écrit entre guillemets, avec l'opérateur devant le nombre : "&gt;300", "&lt;=100"…</t>
        </is>
      </c>
    </row>
    <row r="40" ht="30.75" customHeight="1">
      <c r="B40" s="4" t="inlineStr">
        <is>
          <t>Étape 3 — Formule finale : =NB.SI(D10:D19;"Virement")   →  3        =NB.SI(E10:E19;"&gt;300")   →  4</t>
        </is>
      </c>
    </row>
    <row r="42" ht="18" customHeight="1">
      <c r="B42" s="5" t="inlineStr">
        <is>
          <t>Questions 3 et 5 — Additionner selon un critère</t>
        </is>
      </c>
    </row>
    <row r="43" ht="30.75" customHeight="1">
      <c r="B43" s="7" t="inlineStr">
        <is>
          <t>Étape 1 — Ce que l'on cherche : le total des montants de certaines lignes seulement : le mode « Chèque », le client « Boulangerie Moreau ».</t>
        </is>
      </c>
    </row>
    <row r="44" ht="57" customHeight="1">
      <c r="B44" s="7" t="inlineStr">
        <is>
          <t>Étape 2 — Pourquoi cette fonction : SOMME.SI a 3 arguments : la plage où chercher le critère ; le critère ; la plage à additionner (une autre colonne). Attention : cet ordre est différent de SOMME.SI.ENS, où la plage à additionner vient en premier (exercice 07).</t>
        </is>
      </c>
    </row>
    <row r="45" ht="30.75" customHeight="1">
      <c r="B45" s="4" t="inlineStr">
        <is>
          <t>Étape 3 — Formule finale : =SOMME.SI(D10:D19;"Chèque";E10:E19)   →  770,50 €
=SOMME.SI(C10:C19;"Boulangerie Moreau";E10:E19)   →  759,00 €</t>
        </is>
      </c>
    </row>
  </sheetData>
  <mergeCells count="23">
    <mergeCell ref="B40:E40"/>
    <mergeCell ref="B6:E6"/>
    <mergeCell ref="B5:E5"/>
    <mergeCell ref="B36:E36"/>
    <mergeCell ref="B45:E45"/>
    <mergeCell ref="B4:E4"/>
    <mergeCell ref="B25:E25"/>
    <mergeCell ref="B30:D30"/>
    <mergeCell ref="B24:D24"/>
    <mergeCell ref="B22:E22"/>
    <mergeCell ref="B33:D33"/>
    <mergeCell ref="B31:E31"/>
    <mergeCell ref="B43:E43"/>
    <mergeCell ref="B39:E39"/>
    <mergeCell ref="B2:E2"/>
    <mergeCell ref="B42:E42"/>
    <mergeCell ref="B38:E38"/>
    <mergeCell ref="B44:E44"/>
    <mergeCell ref="B27:D27"/>
    <mergeCell ref="B21:D21"/>
    <mergeCell ref="B37:E37"/>
    <mergeCell ref="B28:E28"/>
    <mergeCell ref="B34:E34"/>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13.xml><?xml version="1.0" encoding="utf-8"?>
<worksheet xmlns="http://schemas.openxmlformats.org/spreadsheetml/2006/main">
  <sheetPr>
    <tabColor rgb="FF0ACFCF"/>
    <outlinePr summaryBelow="1" summaryRight="1"/>
    <pageSetUpPr fitToPage="1"/>
  </sheetPr>
  <dimension ref="B1:E37"/>
  <sheetViews>
    <sheetView showGridLines="0" tabSelected="0" zoomScaleNormal="100" workbookViewId="0">
      <selection activeCell="A1" sqref="A1"/>
    </sheetView>
  </sheetViews>
  <sheetFormatPr baseColWidth="10" defaultColWidth="8.6640625" defaultRowHeight="14.4"/>
  <cols>
    <col width="3" customWidth="1" min="1" max="1"/>
    <col width="30" customWidth="1" min="2" max="2"/>
    <col width="22" customWidth="1" min="3" max="3"/>
    <col width="24" customWidth="1" min="4" max="4"/>
    <col width="32" customWidth="1" min="5" max="5"/>
    <col width="3" customWidth="1" min="6" max="6"/>
  </cols>
  <sheetData>
    <row r="1">
      <c r="B1" s="25" t="inlineStr">
        <is>
          <t>↩ Retour à l'accueil</t>
        </is>
      </c>
    </row>
    <row r="2" ht="27.75" customHeight="1">
      <c r="B2" s="12" t="inlineStr">
        <is>
          <t>06 - Références absolues et mixtes ($) (Énoncé)</t>
        </is>
      </c>
    </row>
    <row r="4" ht="43.5" customHeight="1">
      <c r="B4" s="11" t="inlineStr">
        <is>
          <t>Consigne : quand on recopie une formule, Excel décale automatiquement les références des cellules. Parfois c'est utile, parfois il faut au contraire « verrouiller » une cellule avec le signe $. Réalisez les 3 parties dans l'ordre.</t>
        </is>
      </c>
    </row>
    <row r="5" ht="17.25" customHeight="1">
      <c r="B5" s="7" t="inlineStr">
        <is>
          <t>Objectif : savoir quand et comment verrouiller une cellule dans une formule que l'on recopie.</t>
        </is>
      </c>
    </row>
    <row r="6" ht="17.25" customHeight="1">
      <c r="B6" s="7" t="inlineStr">
        <is>
          <t>À découvrir : les références relatives (A1), absolues ($A$1) et mixtes ($A1 et A$1), et la touche F4.</t>
        </is>
      </c>
    </row>
    <row r="8">
      <c r="B8" s="27" t="inlineStr">
        <is>
          <t>Partie A — Un taux unique à verrouiller</t>
        </is>
      </c>
    </row>
    <row r="9" ht="43.5" customHeight="1">
      <c r="B9" s="11" t="inlineStr">
        <is>
          <t>Le taux de TVA n'est saisi qu'une seule fois (cellule C10). Calculez le prix TTC de chaque article : écrivez la formule sur la première ligne, puis recopiez-la vers le bas. Vérifiez chaque résultat : si un prix TTC vous semble faux, c'est que la référence au taux a glissé !</t>
        </is>
      </c>
    </row>
    <row r="10">
      <c r="B10" s="26" t="inlineStr">
        <is>
          <t>Taux de TVA</t>
        </is>
      </c>
      <c r="C10" s="44" t="n">
        <v>0.2</v>
      </c>
    </row>
    <row r="12" ht="19.5" customHeight="1">
      <c r="B12" s="17" t="inlineStr">
        <is>
          <t>Article</t>
        </is>
      </c>
      <c r="C12" s="17" t="inlineStr">
        <is>
          <t>Prix HT</t>
        </is>
      </c>
      <c r="D12" s="17" t="inlineStr">
        <is>
          <t>Prix TTC</t>
        </is>
      </c>
    </row>
    <row r="13">
      <c r="B13" s="67" t="inlineStr">
        <is>
          <t>Ramette papier A4</t>
        </is>
      </c>
      <c r="C13" s="42" t="n">
        <v>4.8</v>
      </c>
      <c r="D13" s="43" t="n"/>
    </row>
    <row r="14">
      <c r="B14" s="67" t="inlineStr">
        <is>
          <t>Classeur à levier</t>
        </is>
      </c>
      <c r="C14" s="42" t="n">
        <v>2.3</v>
      </c>
      <c r="D14" s="43" t="n"/>
    </row>
    <row r="15">
      <c r="B15" s="67" t="inlineStr">
        <is>
          <t>Agrafeuse</t>
        </is>
      </c>
      <c r="C15" s="42" t="n">
        <v>12.9</v>
      </c>
      <c r="D15" s="43" t="n"/>
    </row>
    <row r="16">
      <c r="B16" s="67" t="inlineStr">
        <is>
          <t>Cartouche d'encre</t>
        </is>
      </c>
      <c r="C16" s="42" t="n">
        <v>39</v>
      </c>
      <c r="D16" s="43" t="n"/>
    </row>
    <row r="18">
      <c r="B18" s="27" t="inlineStr">
        <is>
          <t>Partie B — Deux références à verrouiller, chacune dans un sens</t>
        </is>
      </c>
    </row>
    <row r="19" ht="30.75" customHeight="1">
      <c r="B19" s="11" t="inlineStr">
        <is>
          <t>Calculez la TVA de chaque montant HT (colonne B) pour chaque taux (ligne 21). Écrivez UNE SEULE formule dans la cellule C22, puis recopiez-la vers le bas ET vers la droite pour remplir tout le tableau.</t>
        </is>
      </c>
    </row>
    <row r="21" ht="19.5" customHeight="1">
      <c r="B21" s="17" t="inlineStr">
        <is>
          <t>Montant HT   \   Taux de TVA</t>
        </is>
      </c>
      <c r="C21" s="51" t="n">
        <v>0.055</v>
      </c>
      <c r="D21" s="51" t="n">
        <v>0.1</v>
      </c>
      <c r="E21" s="51" t="n">
        <v>0.2</v>
      </c>
    </row>
    <row r="22">
      <c r="B22" s="42" t="n">
        <v>100</v>
      </c>
      <c r="C22" s="43" t="n"/>
      <c r="D22" s="43" t="n"/>
      <c r="E22" s="43" t="n"/>
    </row>
    <row r="23">
      <c r="B23" s="42" t="n">
        <v>250</v>
      </c>
      <c r="C23" s="43" t="n"/>
      <c r="D23" s="43" t="n"/>
      <c r="E23" s="43" t="n"/>
    </row>
    <row r="24">
      <c r="B24" s="42" t="n">
        <v>500</v>
      </c>
      <c r="C24" s="43" t="n"/>
      <c r="D24" s="43" t="n"/>
      <c r="E24" s="43" t="n"/>
    </row>
    <row r="25">
      <c r="B25" s="42" t="n">
        <v>1000</v>
      </c>
      <c r="C25" s="43" t="n"/>
      <c r="D25" s="43" t="n"/>
      <c r="E25" s="43" t="n"/>
    </row>
    <row r="27">
      <c r="B27" s="27" t="inlineStr">
        <is>
          <t>Partie C — Que devient la formule quand on la recopie ?</t>
        </is>
      </c>
    </row>
    <row r="28" ht="43.5" customHeight="1">
      <c r="B28" s="11" t="inlineStr">
        <is>
          <t>Une formule écrite en D5 fait référence à A1. Indiquez ce que devient cette référence quand on recopie la formule d'une case vers le bas (D6), puis d'une case vers la droite (E5) — sans écrire le signe =. Nommez aussi le type de référence.</t>
        </is>
      </c>
    </row>
    <row r="30" ht="30" customHeight="1">
      <c r="B30" s="17" t="inlineStr">
        <is>
          <t>Formule écrite en D5</t>
        </is>
      </c>
      <c r="C30" s="17" t="inlineStr">
        <is>
          <t>Recopiée en D6 (vers le bas)</t>
        </is>
      </c>
      <c r="D30" s="17" t="inlineStr">
        <is>
          <t>Recopiée en E5 (vers la droite)</t>
        </is>
      </c>
      <c r="E30" s="17" t="inlineStr">
        <is>
          <t>Type de référence</t>
        </is>
      </c>
    </row>
    <row r="31">
      <c r="B31" s="50" t="inlineStr">
        <is>
          <t>=A1</t>
        </is>
      </c>
      <c r="C31" s="52" t="n"/>
      <c r="D31" s="52" t="n"/>
      <c r="E31" s="36" t="n"/>
    </row>
    <row r="32">
      <c r="B32" s="50" t="inlineStr">
        <is>
          <t>=$A$1</t>
        </is>
      </c>
      <c r="C32" s="52" t="n"/>
      <c r="D32" s="52" t="n"/>
      <c r="E32" s="36" t="n"/>
    </row>
    <row r="33">
      <c r="B33" s="50" t="inlineStr">
        <is>
          <t>=A$1</t>
        </is>
      </c>
      <c r="C33" s="52" t="n"/>
      <c r="D33" s="52" t="n"/>
      <c r="E33" s="36" t="n"/>
    </row>
    <row r="34">
      <c r="B34" s="50" t="inlineStr">
        <is>
          <t>=$A1</t>
        </is>
      </c>
      <c r="C34" s="52" t="n"/>
      <c r="D34" s="52" t="n"/>
      <c r="E34" s="36" t="n"/>
    </row>
    <row r="36" ht="19.5" customHeight="1">
      <c r="B36" s="65" t="inlineStr">
        <is>
          <t>À retenir</t>
        </is>
      </c>
    </row>
    <row r="37" ht="111" customHeight="1">
      <c r="B37" s="66" t="inlineStr">
        <is>
          <t>• Sans $ (A1) : la référence suit la formule, dans les deux sens.
• $ devant la lettre ET le chiffre ($A$1) : la cellule ne bouge jamais.
• $ devant la lettre seule ($A1) : la colonne A est verrouillée, la ligne peut bouger.
• $ devant le chiffre seul (A$1) : la ligne 1 est verrouillée, la colonne peut bouger.
• Astuce : cliquez sur la référence dans la barre de formule, puis appuyez sur F4 (Fn + F4 sur certains portables) : elle passe de A1 à $A$1, puis A$1, puis $A1.
• À ne pas confondre : « Figer les volets » (onglet Affichage) garde des lignes ou colonnes visibles quand on fait défiler un grand tableau ; cela ne change rien aux formules.</t>
        </is>
      </c>
    </row>
  </sheetData>
  <mergeCells count="9">
    <mergeCell ref="B9:E9"/>
    <mergeCell ref="B4:E4"/>
    <mergeCell ref="B6:E6"/>
    <mergeCell ref="B2:E2"/>
    <mergeCell ref="B37:E37"/>
    <mergeCell ref="B19:E19"/>
    <mergeCell ref="B5:E5"/>
    <mergeCell ref="B28:E28"/>
    <mergeCell ref="B36:E36"/>
  </mergeCells>
  <dataValidations count="1">
    <dataValidation sqref="E31:E34" showDropDown="0" showInputMessage="0" showErrorMessage="0" allowBlank="1" type="list">
      <formula1>"relative,absolue,mixte : ligne verrouillée,mixte : colonne verrouillée"</formula1>
      <formula2>0</formula2>
    </dataValidation>
  </dataValidation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14.xml><?xml version="1.0" encoding="utf-8"?>
<worksheet xmlns="http://schemas.openxmlformats.org/spreadsheetml/2006/main">
  <sheetPr>
    <tabColor rgb="FFA6A6A6"/>
    <outlinePr summaryBelow="1" summaryRight="1"/>
    <pageSetUpPr fitToPage="1"/>
  </sheetPr>
  <dimension ref="B1:E53"/>
  <sheetViews>
    <sheetView showGridLines="0" tabSelected="0" zoomScaleNormal="100" workbookViewId="0">
      <selection activeCell="A1" sqref="A1"/>
    </sheetView>
  </sheetViews>
  <sheetFormatPr baseColWidth="10" defaultColWidth="8.6640625" defaultRowHeight="14.4"/>
  <cols>
    <col width="3" customWidth="1" min="1" max="1"/>
    <col width="30" customWidth="1" min="2" max="2"/>
    <col width="22" customWidth="1" min="3" max="3"/>
    <col width="24" customWidth="1" min="4" max="4"/>
    <col width="32" customWidth="1" min="5" max="5"/>
    <col width="3" customWidth="1" min="6" max="6"/>
  </cols>
  <sheetData>
    <row r="1">
      <c r="B1" s="25" t="inlineStr">
        <is>
          <t>↩ Retour à l'accueil</t>
        </is>
      </c>
    </row>
    <row r="2" ht="27.75" customHeight="1">
      <c r="B2" s="12" t="inlineStr">
        <is>
          <t>06 - Références absolues et mixtes ($) (Corrigé)</t>
        </is>
      </c>
    </row>
    <row r="4" ht="43.5" customHeight="1">
      <c r="B4" s="11" t="inlineStr">
        <is>
          <t>Consigne : quand on recopie une formule, Excel décale automatiquement les références des cellules. Parfois c'est utile, parfois il faut au contraire « verrouiller » une cellule avec le signe $. Réalisez les 3 parties dans l'ordre.</t>
        </is>
      </c>
    </row>
    <row r="5" ht="17.25" customHeight="1">
      <c r="B5" s="7" t="inlineStr">
        <is>
          <t>Objectif : savoir quand et comment verrouiller une cellule dans une formule que l'on recopie.</t>
        </is>
      </c>
    </row>
    <row r="6" ht="17.25" customHeight="1">
      <c r="B6" s="7" t="inlineStr">
        <is>
          <t>À découvrir : les références relatives (A1), absolues ($A$1) et mixtes ($A1 et A$1), et la touche F4.</t>
        </is>
      </c>
    </row>
    <row r="8">
      <c r="B8" s="27" t="inlineStr">
        <is>
          <t>Partie A — Un taux unique à verrouiller</t>
        </is>
      </c>
    </row>
    <row r="9" ht="43.5" customHeight="1">
      <c r="B9" s="11" t="inlineStr">
        <is>
          <t>Le taux de TVA n'est saisi qu'une seule fois (cellule C10). Calculez le prix TTC de chaque article : écrivez la formule sur la première ligne, puis recopiez-la vers le bas. Vérifiez chaque résultat : si un prix TTC vous semble faux, c'est que la référence au taux a glissé !</t>
        </is>
      </c>
    </row>
    <row r="10">
      <c r="B10" s="26" t="inlineStr">
        <is>
          <t>Taux de TVA</t>
        </is>
      </c>
      <c r="C10" s="44" t="n">
        <v>0.2</v>
      </c>
    </row>
    <row r="12" ht="19.5" customHeight="1">
      <c r="B12" s="17" t="inlineStr">
        <is>
          <t>Article</t>
        </is>
      </c>
      <c r="C12" s="17" t="inlineStr">
        <is>
          <t>Prix HT</t>
        </is>
      </c>
      <c r="D12" s="17" t="inlineStr">
        <is>
          <t>Prix TTC</t>
        </is>
      </c>
    </row>
    <row r="13">
      <c r="B13" s="67" t="inlineStr">
        <is>
          <t>Ramette papier A4</t>
        </is>
      </c>
      <c r="C13" s="42" t="n">
        <v>4.8</v>
      </c>
      <c r="D13" s="47">
        <f>C13*(1+$C$10)</f>
        <v>5.76</v>
      </c>
    </row>
    <row r="14">
      <c r="B14" s="67" t="inlineStr">
        <is>
          <t>Classeur à levier</t>
        </is>
      </c>
      <c r="C14" s="42" t="n">
        <v>2.3</v>
      </c>
      <c r="D14" s="47">
        <f>C14*(1+$C$10)</f>
        <v>2.76</v>
      </c>
    </row>
    <row r="15">
      <c r="B15" s="67" t="inlineStr">
        <is>
          <t>Agrafeuse</t>
        </is>
      </c>
      <c r="C15" s="42" t="n">
        <v>12.9</v>
      </c>
      <c r="D15" s="47">
        <f>C15*(1+$C$10)</f>
        <v>15.48</v>
      </c>
    </row>
    <row r="16">
      <c r="B16" s="67" t="inlineStr">
        <is>
          <t>Cartouche d'encre</t>
        </is>
      </c>
      <c r="C16" s="42" t="n">
        <v>39</v>
      </c>
      <c r="D16" s="47">
        <f>C16*(1+$C$10)</f>
        <v>46.8</v>
      </c>
    </row>
    <row r="18">
      <c r="B18" s="27" t="inlineStr">
        <is>
          <t>Partie B — Deux références à verrouiller, chacune dans un sens</t>
        </is>
      </c>
    </row>
    <row r="19" ht="30.75" customHeight="1">
      <c r="B19" s="11" t="inlineStr">
        <is>
          <t>Calculez la TVA de chaque montant HT (colonne B) pour chaque taux (ligne 21). Écrivez UNE SEULE formule dans la cellule C22, puis recopiez-la vers le bas ET vers la droite pour remplir tout le tableau.</t>
        </is>
      </c>
    </row>
    <row r="21" ht="19.5" customHeight="1">
      <c r="B21" s="17" t="inlineStr">
        <is>
          <t>Montant HT   \   Taux de TVA</t>
        </is>
      </c>
      <c r="C21" s="51" t="n">
        <v>0.055</v>
      </c>
      <c r="D21" s="51" t="n">
        <v>0.1</v>
      </c>
      <c r="E21" s="51" t="n">
        <v>0.2</v>
      </c>
    </row>
    <row r="22">
      <c r="B22" s="42" t="n">
        <v>100</v>
      </c>
      <c r="C22" s="47">
        <f>$B22*C$21</f>
        <v>5.5</v>
      </c>
      <c r="D22" s="47">
        <f>$B22*D$21</f>
        <v>10</v>
      </c>
      <c r="E22" s="47">
        <f>$B22*E$21</f>
        <v>20</v>
      </c>
    </row>
    <row r="23">
      <c r="B23" s="42" t="n">
        <v>250</v>
      </c>
      <c r="C23" s="47">
        <f>$B23*C$21</f>
        <v>13.75</v>
      </c>
      <c r="D23" s="47">
        <f>$B23*D$21</f>
        <v>25</v>
      </c>
      <c r="E23" s="47">
        <f>$B23*E$21</f>
        <v>50</v>
      </c>
    </row>
    <row r="24">
      <c r="B24" s="42" t="n">
        <v>500</v>
      </c>
      <c r="C24" s="47">
        <f>$B24*C$21</f>
        <v>27.5</v>
      </c>
      <c r="D24" s="47">
        <f>$B24*D$21</f>
        <v>50</v>
      </c>
      <c r="E24" s="47">
        <f>$B24*E$21</f>
        <v>100</v>
      </c>
    </row>
    <row r="25">
      <c r="B25" s="42" t="n">
        <v>1000</v>
      </c>
      <c r="C25" s="47">
        <f>$B25*C$21</f>
        <v>55</v>
      </c>
      <c r="D25" s="47">
        <f>$B25*D$21</f>
        <v>100</v>
      </c>
      <c r="E25" s="47">
        <f>$B25*E$21</f>
        <v>200</v>
      </c>
    </row>
    <row r="27">
      <c r="B27" s="27" t="inlineStr">
        <is>
          <t>Partie C — Que devient la formule quand on la recopie ?</t>
        </is>
      </c>
    </row>
    <row r="28" ht="43.5" customHeight="1">
      <c r="B28" s="11" t="inlineStr">
        <is>
          <t>Une formule écrite en D5 fait référence à A1. Indiquez ce que devient cette référence quand on recopie la formule d'une case vers le bas (D6), puis d'une case vers la droite (E5) — sans écrire le signe =. Nommez aussi le type de référence.</t>
        </is>
      </c>
    </row>
    <row r="30" ht="30" customHeight="1">
      <c r="B30" s="17" t="inlineStr">
        <is>
          <t>Formule écrite en D5</t>
        </is>
      </c>
      <c r="C30" s="17" t="inlineStr">
        <is>
          <t>Recopiée en D6 (vers le bas)</t>
        </is>
      </c>
      <c r="D30" s="17" t="inlineStr">
        <is>
          <t>Recopiée en E5 (vers la droite)</t>
        </is>
      </c>
      <c r="E30" s="17" t="inlineStr">
        <is>
          <t>Type de référence</t>
        </is>
      </c>
    </row>
    <row r="31">
      <c r="B31" s="50" t="inlineStr">
        <is>
          <t>=A1</t>
        </is>
      </c>
      <c r="C31" s="40" t="inlineStr">
        <is>
          <t>A2</t>
        </is>
      </c>
      <c r="D31" s="40" t="inlineStr">
        <is>
          <t>B1</t>
        </is>
      </c>
      <c r="E31" s="40" t="inlineStr">
        <is>
          <t>relative</t>
        </is>
      </c>
    </row>
    <row r="32">
      <c r="B32" s="50" t="inlineStr">
        <is>
          <t>=$A$1</t>
        </is>
      </c>
      <c r="C32" s="40" t="inlineStr">
        <is>
          <t>$A$1</t>
        </is>
      </c>
      <c r="D32" s="40" t="inlineStr">
        <is>
          <t>$A$1</t>
        </is>
      </c>
      <c r="E32" s="40" t="inlineStr">
        <is>
          <t>absolue</t>
        </is>
      </c>
    </row>
    <row r="33">
      <c r="B33" s="50" t="inlineStr">
        <is>
          <t>=A$1</t>
        </is>
      </c>
      <c r="C33" s="40" t="inlineStr">
        <is>
          <t>A$1</t>
        </is>
      </c>
      <c r="D33" s="40" t="inlineStr">
        <is>
          <t>B$1</t>
        </is>
      </c>
      <c r="E33" s="40" t="inlineStr">
        <is>
          <t>mixte : ligne verrouillée</t>
        </is>
      </c>
    </row>
    <row r="34">
      <c r="B34" s="50" t="inlineStr">
        <is>
          <t>=$A1</t>
        </is>
      </c>
      <c r="C34" s="40" t="inlineStr">
        <is>
          <t>$A2</t>
        </is>
      </c>
      <c r="D34" s="40" t="inlineStr">
        <is>
          <t>$A1</t>
        </is>
      </c>
      <c r="E34" s="40" t="inlineStr">
        <is>
          <t>mixte : colonne verrouillée</t>
        </is>
      </c>
    </row>
    <row r="36" ht="19.5" customHeight="1">
      <c r="B36" s="65" t="inlineStr">
        <is>
          <t>À retenir</t>
        </is>
      </c>
    </row>
    <row r="37" ht="111" customHeight="1">
      <c r="B37" s="66" t="inlineStr">
        <is>
          <t>• Sans $ (A1) : la référence suit la formule, dans les deux sens.
• $ devant la lettre ET le chiffre ($A$1) : la cellule ne bouge jamais.
• $ devant la lettre seule ($A1) : la colonne A est verrouillée, la ligne peut bouger.
• $ devant le chiffre seul (A$1) : la ligne 1 est verrouillée, la colonne peut bouger.
• Astuce : cliquez sur la référence dans la barre de formule, puis appuyez sur F4 (Fn + F4 sur certains portables) : elle passe de A1 à $A$1, puis A$1, puis $A1.
• À ne pas confondre : « Figer les volets » (onglet Affichage) garde des lignes ou colonnes visibles quand on fait défiler un grand tableau ; cela ne change rien aux formules.</t>
        </is>
      </c>
    </row>
    <row r="39" ht="21.75" customHeight="1">
      <c r="B39" s="10" t="inlineStr">
        <is>
          <t>Corrigé pas à pas</t>
        </is>
      </c>
    </row>
    <row r="40" ht="18" customHeight="1">
      <c r="B40" s="5" t="inlineStr">
        <is>
          <t>Partie A — Référence absolue</t>
        </is>
      </c>
    </row>
    <row r="41" ht="30.75" customHeight="1">
      <c r="B41" s="7" t="inlineStr">
        <is>
          <t>Étape 1 — Ce que l'on cherche : appliquer le même taux à chaque article, sans que la référence au taux ne descende avec la formule.</t>
        </is>
      </c>
    </row>
    <row r="42" ht="30.75" customHeight="1">
      <c r="B42" s="7" t="inlineStr">
        <is>
          <t>Étape 2 — Pourquoi cette fonction : sans $, C10 deviendrait C11, C12… (des cellules vides : les résultats seraient faux). Avec $C$10, ligne et colonne sont verrouillées : la formule pointe toujours sur le taux.</t>
        </is>
      </c>
    </row>
    <row r="43" ht="17.25" customHeight="1">
      <c r="B43" s="4" t="inlineStr">
        <is>
          <t>Étape 3 — Formule finale : =C13*(1+$C$10)</t>
        </is>
      </c>
    </row>
    <row r="45" ht="18" customHeight="1">
      <c r="B45" s="5" t="inlineStr">
        <is>
          <t>Partie B — Références mixtes</t>
        </is>
      </c>
    </row>
    <row r="46" ht="17.25" customHeight="1">
      <c r="B46" s="7" t="inlineStr">
        <is>
          <t>Étape 1 — Ce que l'on cherche : un seul modèle de formule pour tout le tableau.</t>
        </is>
      </c>
    </row>
    <row r="47" ht="43.5" customHeight="1">
      <c r="B47" s="7" t="inlineStr">
        <is>
          <t>Étape 2 — Pourquoi cette fonction : le montant HT est toujours dans la colonne B : on verrouille la colonne ($B) mais la ligne doit descendre. Le taux est toujours dans la ligne 21 : on verrouille la ligne (C$21) mais la colonne doit avancer.</t>
        </is>
      </c>
    </row>
    <row r="48" ht="17.25" customHeight="1">
      <c r="B48" s="4" t="inlineStr">
        <is>
          <t>Étape 3 — Formule finale : =$B22*C$21</t>
        </is>
      </c>
    </row>
    <row r="50" ht="18" customHeight="1">
      <c r="B50" s="5" t="inlineStr">
        <is>
          <t>Partie C — Prévoir le décalage</t>
        </is>
      </c>
    </row>
    <row r="51" ht="17.25" customHeight="1">
      <c r="B51" s="7" t="inlineStr">
        <is>
          <t>Étape 1 — Ce que l'on cherche : savoir où pointera la formule une fois recopiée.</t>
        </is>
      </c>
    </row>
    <row r="52" ht="30.75" customHeight="1">
      <c r="B52" s="7" t="inlineStr">
        <is>
          <t>Étape 2 — Pourquoi cette fonction : relative : tout glisse ; absolue : rien ne glisse ; mixte : seule la partie sans $ glisse.</t>
        </is>
      </c>
    </row>
    <row r="53" ht="17.25" customHeight="1">
      <c r="B53" s="4" t="inlineStr">
        <is>
          <t>Étape 3 — À retenir : voir le tableau ci-dessus : le $ bloque ce qui le suit (la lettre ou le chiffre).</t>
        </is>
      </c>
    </row>
  </sheetData>
  <mergeCells count="22">
    <mergeCell ref="B40:E40"/>
    <mergeCell ref="B9:E9"/>
    <mergeCell ref="B6:E6"/>
    <mergeCell ref="B5:E5"/>
    <mergeCell ref="B51:E51"/>
    <mergeCell ref="B36:E36"/>
    <mergeCell ref="B45:E45"/>
    <mergeCell ref="B41:E41"/>
    <mergeCell ref="B50:E50"/>
    <mergeCell ref="B4:E4"/>
    <mergeCell ref="B47:E47"/>
    <mergeCell ref="B46:E46"/>
    <mergeCell ref="B43:E43"/>
    <mergeCell ref="B52:E52"/>
    <mergeCell ref="B48:E48"/>
    <mergeCell ref="B39:E39"/>
    <mergeCell ref="B2:E2"/>
    <mergeCell ref="B42:E42"/>
    <mergeCell ref="B53:E53"/>
    <mergeCell ref="B19:E19"/>
    <mergeCell ref="B37:E37"/>
    <mergeCell ref="B28:E28"/>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15.xml><?xml version="1.0" encoding="utf-8"?>
<worksheet xmlns="http://schemas.openxmlformats.org/spreadsheetml/2006/main">
  <sheetPr>
    <tabColor rgb="FF0C29AB"/>
    <outlinePr summaryBelow="1" summaryRight="1"/>
    <pageSetUpPr fitToPage="1"/>
  </sheetPr>
  <dimension ref="B1:H27"/>
  <sheetViews>
    <sheetView showGridLines="0" tabSelected="0" zoomScaleNormal="100" workbookViewId="0">
      <selection activeCell="A1" sqref="A1"/>
    </sheetView>
  </sheetViews>
  <sheetFormatPr baseColWidth="10" defaultColWidth="8.6640625" defaultRowHeight="14.4"/>
  <cols>
    <col width="3" customWidth="1" min="1" max="1"/>
    <col width="14" customWidth="1" min="2" max="2"/>
    <col width="16" customWidth="1" min="3" max="4"/>
    <col width="15" customWidth="1" min="5" max="5"/>
    <col width="12" customWidth="1" min="6" max="6"/>
    <col width="16" customWidth="1" min="7" max="7"/>
    <col width="22" customWidth="1" min="8" max="8"/>
    <col width="3" customWidth="1" min="9" max="9"/>
  </cols>
  <sheetData>
    <row r="1">
      <c r="B1" s="25" t="inlineStr">
        <is>
          <t>↩ Retour à l'accueil</t>
        </is>
      </c>
    </row>
    <row r="2" ht="27.75" customHeight="1">
      <c r="B2" s="12" t="inlineStr">
        <is>
          <t>07 - Formules de base (Énoncé)</t>
        </is>
      </c>
    </row>
    <row r="4" ht="30.75" customHeight="1">
      <c r="B4" s="11" t="inlineStr">
        <is>
          <t>Consigne : vous disposez de 8 factures de dépenses. Complétez le tableau (cellules jaunes), puis répondez aux 3 questions.</t>
        </is>
      </c>
    </row>
    <row r="5" ht="30.75" customHeight="1">
      <c r="B5" s="7" t="inlineStr">
        <is>
          <t>Objectif : calculer un montant TTC, repérer les dépenses importantes, puis cumuler des montants selon un ou plusieurs critères.</t>
        </is>
      </c>
    </row>
    <row r="6" ht="17.25" customHeight="1">
      <c r="B6" s="7" t="inlineStr">
        <is>
          <t>À découvrir : SI, NB.SI et SOMME.SI.ENS — à vous de trouver comment elles s'écrivent (le mémo 00b vous aide).</t>
        </is>
      </c>
    </row>
    <row r="8" ht="30" customHeight="1">
      <c r="B8" s="17" t="inlineStr">
        <is>
          <t>N° pièce</t>
        </is>
      </c>
      <c r="C8" s="17" t="inlineStr">
        <is>
          <t>Catégorie</t>
        </is>
      </c>
      <c r="D8" s="17" t="inlineStr">
        <is>
          <t>Fournisseur</t>
        </is>
      </c>
      <c r="E8" s="17" t="inlineStr">
        <is>
          <t>Montant HT</t>
        </is>
      </c>
      <c r="F8" s="17" t="inlineStr">
        <is>
          <t>Taux TVA</t>
        </is>
      </c>
      <c r="G8" s="17" t="inlineStr">
        <is>
          <t>Montant TTC</t>
        </is>
      </c>
      <c r="H8" s="17" t="inlineStr">
        <is>
          <t>Supérieur à 500 € TTC ?</t>
        </is>
      </c>
    </row>
    <row r="9">
      <c r="B9" s="50" t="inlineStr">
        <is>
          <t>F001</t>
        </is>
      </c>
      <c r="C9" s="67" t="inlineStr">
        <is>
          <t>Fournitures</t>
        </is>
      </c>
      <c r="D9" s="67" t="inlineStr">
        <is>
          <t>Bureau Plus</t>
        </is>
      </c>
      <c r="E9" s="42" t="n">
        <v>120</v>
      </c>
      <c r="F9" s="44" t="n">
        <v>0.2</v>
      </c>
      <c r="G9" s="43" t="n"/>
      <c r="H9" s="36" t="n"/>
    </row>
    <row r="10">
      <c r="B10" s="50" t="inlineStr">
        <is>
          <t>F002</t>
        </is>
      </c>
      <c r="C10" s="67" t="inlineStr">
        <is>
          <t>Informatique</t>
        </is>
      </c>
      <c r="D10" s="67" t="inlineStr">
        <is>
          <t>Cegid Loops</t>
        </is>
      </c>
      <c r="E10" s="42" t="n">
        <v>890</v>
      </c>
      <c r="F10" s="44" t="n">
        <v>0.2</v>
      </c>
      <c r="G10" s="43" t="n"/>
      <c r="H10" s="36" t="n"/>
    </row>
    <row r="11">
      <c r="B11" s="50" t="inlineStr">
        <is>
          <t>F003</t>
        </is>
      </c>
      <c r="C11" s="67" t="inlineStr">
        <is>
          <t>Fournitures</t>
        </is>
      </c>
      <c r="D11" s="67" t="inlineStr">
        <is>
          <t>Bureau Plus</t>
        </is>
      </c>
      <c r="E11" s="42" t="n">
        <v>45.5</v>
      </c>
      <c r="F11" s="44" t="n">
        <v>0.2</v>
      </c>
      <c r="G11" s="43" t="n"/>
      <c r="H11" s="36" t="n"/>
    </row>
    <row r="12">
      <c r="B12" s="50" t="inlineStr">
        <is>
          <t>F004</t>
        </is>
      </c>
      <c r="C12" s="67" t="inlineStr">
        <is>
          <t>Déplacement</t>
        </is>
      </c>
      <c r="D12" s="67" t="inlineStr">
        <is>
          <t>SNCF Connect</t>
        </is>
      </c>
      <c r="E12" s="42" t="n">
        <v>210</v>
      </c>
      <c r="F12" s="44" t="n">
        <v>0.1</v>
      </c>
      <c r="G12" s="43" t="n"/>
      <c r="H12" s="36" t="n"/>
    </row>
    <row r="13">
      <c r="B13" s="50" t="inlineStr">
        <is>
          <t>F005</t>
        </is>
      </c>
      <c r="C13" s="67" t="inlineStr">
        <is>
          <t>Informatique</t>
        </is>
      </c>
      <c r="D13" s="67" t="inlineStr">
        <is>
          <t>Office Depot</t>
        </is>
      </c>
      <c r="E13" s="42" t="n">
        <v>640</v>
      </c>
      <c r="F13" s="44" t="n">
        <v>0.2</v>
      </c>
      <c r="G13" s="43" t="n"/>
      <c r="H13" s="36" t="n"/>
    </row>
    <row r="14">
      <c r="B14" s="50" t="inlineStr">
        <is>
          <t>F006</t>
        </is>
      </c>
      <c r="C14" s="67" t="inlineStr">
        <is>
          <t>Déplacement</t>
        </is>
      </c>
      <c r="D14" s="67" t="inlineStr">
        <is>
          <t>Uber</t>
        </is>
      </c>
      <c r="E14" s="42" t="n">
        <v>32</v>
      </c>
      <c r="F14" s="44" t="n">
        <v>0.1</v>
      </c>
      <c r="G14" s="43" t="n"/>
      <c r="H14" s="36" t="n"/>
    </row>
    <row r="15">
      <c r="B15" s="50" t="inlineStr">
        <is>
          <t>F007</t>
        </is>
      </c>
      <c r="C15" s="67" t="inlineStr">
        <is>
          <t>Fournitures</t>
        </is>
      </c>
      <c r="D15" s="67" t="inlineStr">
        <is>
          <t>Bureau Plus</t>
        </is>
      </c>
      <c r="E15" s="42" t="n">
        <v>78</v>
      </c>
      <c r="F15" s="44" t="n">
        <v>0.2</v>
      </c>
      <c r="G15" s="43" t="n"/>
      <c r="H15" s="36" t="n"/>
    </row>
    <row r="16">
      <c r="B16" s="50" t="inlineStr">
        <is>
          <t>F008</t>
        </is>
      </c>
      <c r="C16" s="67" t="inlineStr">
        <is>
          <t>Informatique</t>
        </is>
      </c>
      <c r="D16" s="67" t="inlineStr">
        <is>
          <t>Cegid Loops</t>
        </is>
      </c>
      <c r="E16" s="42" t="n">
        <v>1250</v>
      </c>
      <c r="F16" s="44" t="n">
        <v>0.2</v>
      </c>
      <c r="G16" s="43" t="n"/>
      <c r="H16" s="36" t="n"/>
    </row>
    <row r="18">
      <c r="B18" s="26" t="inlineStr">
        <is>
          <t>Totaux</t>
        </is>
      </c>
      <c r="E18" s="45" t="n"/>
      <c r="G18" s="45" t="n"/>
    </row>
    <row r="20" ht="17.25" customHeight="1">
      <c r="B20" s="35" t="inlineStr">
        <is>
          <t>Question 1 — Combien de dépenses dépassent 500 € TTC ?</t>
        </is>
      </c>
      <c r="G20" s="46" t="n"/>
    </row>
    <row r="21" ht="15.75" customHeight="1">
      <c r="B21" s="2" t="inlineStr">
        <is>
          <t>Objectif : compter les lignes qui remplissent une condition.   À découvrir : NB.SI.</t>
        </is>
      </c>
    </row>
    <row r="23" ht="17.25" customHeight="1">
      <c r="B23" s="35" t="inlineStr">
        <is>
          <t>Question 2 — Quel est le total TTC des dépenses « Informatique » ?</t>
        </is>
      </c>
      <c r="G23" s="45" t="n"/>
    </row>
    <row r="24" ht="15.75" customHeight="1">
      <c r="B24" s="2" t="inlineStr">
        <is>
          <t>Objectif : additionner uniquement les lignes de la catégorie Informatique.   À découvrir : SOMME.SI.ENS.</t>
        </is>
      </c>
    </row>
    <row r="26" ht="30.75" customHeight="1">
      <c r="B26" s="35" t="inlineStr">
        <is>
          <t>Question 3 — Quel est le total TTC des dépenses « Fournitures » chez « Bureau Plus » ?</t>
        </is>
      </c>
      <c r="G26" s="45" t="n"/>
    </row>
    <row r="27" ht="28.5" customHeight="1">
      <c r="B27" s="2" t="inlineStr">
        <is>
          <t>Objectif : additionner les lignes qui remplissent deux conditions en même temps.   À découvrir : SOMME.SI.ENS avec deux critères.</t>
        </is>
      </c>
    </row>
  </sheetData>
  <mergeCells count="10">
    <mergeCell ref="B27:H27"/>
    <mergeCell ref="B20:F20"/>
    <mergeCell ref="B21:H21"/>
    <mergeCell ref="B4:H4"/>
    <mergeCell ref="B6:H6"/>
    <mergeCell ref="B24:H24"/>
    <mergeCell ref="B2:H2"/>
    <mergeCell ref="B23:F23"/>
    <mergeCell ref="B5:H5"/>
    <mergeCell ref="B26:F26"/>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16.xml><?xml version="1.0" encoding="utf-8"?>
<worksheet xmlns="http://schemas.openxmlformats.org/spreadsheetml/2006/main">
  <sheetPr>
    <tabColor rgb="FFA6A6A6"/>
    <outlinePr summaryBelow="1" summaryRight="1"/>
    <pageSetUpPr fitToPage="1"/>
  </sheetPr>
  <dimension ref="B1:H53"/>
  <sheetViews>
    <sheetView showGridLines="0" tabSelected="0" zoomScaleNormal="100" workbookViewId="0">
      <selection activeCell="A1" sqref="A1"/>
    </sheetView>
  </sheetViews>
  <sheetFormatPr baseColWidth="10" defaultColWidth="8.6640625" defaultRowHeight="14.4"/>
  <cols>
    <col width="3" customWidth="1" min="1" max="1"/>
    <col width="14" customWidth="1" min="2" max="2"/>
    <col width="16" customWidth="1" min="3" max="4"/>
    <col width="15" customWidth="1" min="5" max="5"/>
    <col width="12" customWidth="1" min="6" max="6"/>
    <col width="16" customWidth="1" min="7" max="7"/>
    <col width="22" customWidth="1" min="8" max="8"/>
    <col width="3" customWidth="1" min="9" max="9"/>
  </cols>
  <sheetData>
    <row r="1">
      <c r="B1" s="25" t="inlineStr">
        <is>
          <t>↩ Retour à l'accueil</t>
        </is>
      </c>
    </row>
    <row r="2" ht="27.75" customHeight="1">
      <c r="B2" s="12" t="inlineStr">
        <is>
          <t>07 - Formules de base (Corrigé)</t>
        </is>
      </c>
    </row>
    <row r="4" ht="30.75" customHeight="1">
      <c r="B4" s="11" t="inlineStr">
        <is>
          <t>Consigne : vous disposez de 8 factures de dépenses. Complétez le tableau (cellules jaunes), puis répondez aux 3 questions.</t>
        </is>
      </c>
    </row>
    <row r="5" ht="30.75" customHeight="1">
      <c r="B5" s="7" t="inlineStr">
        <is>
          <t>Objectif : calculer un montant TTC, repérer les dépenses importantes, puis cumuler des montants selon un ou plusieurs critères.</t>
        </is>
      </c>
    </row>
    <row r="6" ht="17.25" customHeight="1">
      <c r="B6" s="7" t="inlineStr">
        <is>
          <t>À découvrir : SI, NB.SI et SOMME.SI.ENS — à vous de trouver comment elles s'écrivent (le mémo 00b vous aide).</t>
        </is>
      </c>
    </row>
    <row r="8" ht="30" customHeight="1">
      <c r="B8" s="17" t="inlineStr">
        <is>
          <t>N° pièce</t>
        </is>
      </c>
      <c r="C8" s="17" t="inlineStr">
        <is>
          <t>Catégorie</t>
        </is>
      </c>
      <c r="D8" s="17" t="inlineStr">
        <is>
          <t>Fournisseur</t>
        </is>
      </c>
      <c r="E8" s="17" t="inlineStr">
        <is>
          <t>Montant HT</t>
        </is>
      </c>
      <c r="F8" s="17" t="inlineStr">
        <is>
          <t>Taux TVA</t>
        </is>
      </c>
      <c r="G8" s="17" t="inlineStr">
        <is>
          <t>Montant TTC</t>
        </is>
      </c>
      <c r="H8" s="17" t="inlineStr">
        <is>
          <t>Supérieur à 500 € TTC ?</t>
        </is>
      </c>
    </row>
    <row r="9">
      <c r="B9" s="50" t="inlineStr">
        <is>
          <t>F001</t>
        </is>
      </c>
      <c r="C9" s="67" t="inlineStr">
        <is>
          <t>Fournitures</t>
        </is>
      </c>
      <c r="D9" s="67" t="inlineStr">
        <is>
          <t>Bureau Plus</t>
        </is>
      </c>
      <c r="E9" s="42" t="n">
        <v>120</v>
      </c>
      <c r="F9" s="44" t="n">
        <v>0.2</v>
      </c>
      <c r="G9" s="47">
        <f>E9*(1+F9)</f>
        <v>144</v>
      </c>
      <c r="H9" s="40" t="str">
        <f>IF(G9&gt;500,"Oui","Non")</f>
        <v>Non</v>
      </c>
    </row>
    <row r="10">
      <c r="B10" s="50" t="inlineStr">
        <is>
          <t>F002</t>
        </is>
      </c>
      <c r="C10" s="67" t="inlineStr">
        <is>
          <t>Informatique</t>
        </is>
      </c>
      <c r="D10" s="67" t="inlineStr">
        <is>
          <t>Cegid Loops</t>
        </is>
      </c>
      <c r="E10" s="42" t="n">
        <v>890</v>
      </c>
      <c r="F10" s="44" t="n">
        <v>0.2</v>
      </c>
      <c r="G10" s="47">
        <f>E10*(1+F10)</f>
        <v>1068</v>
      </c>
      <c r="H10" s="40" t="str">
        <f>IF(G10&gt;500,"Oui","Non")</f>
        <v>Oui</v>
      </c>
    </row>
    <row r="11">
      <c r="B11" s="50" t="inlineStr">
        <is>
          <t>F003</t>
        </is>
      </c>
      <c r="C11" s="67" t="inlineStr">
        <is>
          <t>Fournitures</t>
        </is>
      </c>
      <c r="D11" s="67" t="inlineStr">
        <is>
          <t>Bureau Plus</t>
        </is>
      </c>
      <c r="E11" s="42" t="n">
        <v>45.5</v>
      </c>
      <c r="F11" s="44" t="n">
        <v>0.2</v>
      </c>
      <c r="G11" s="47">
        <f>E11*(1+F11)</f>
        <v>54.6</v>
      </c>
      <c r="H11" s="40" t="str">
        <f>IF(G11&gt;500,"Oui","Non")</f>
        <v>Non</v>
      </c>
    </row>
    <row r="12">
      <c r="B12" s="50" t="inlineStr">
        <is>
          <t>F004</t>
        </is>
      </c>
      <c r="C12" s="67" t="inlineStr">
        <is>
          <t>Déplacement</t>
        </is>
      </c>
      <c r="D12" s="67" t="inlineStr">
        <is>
          <t>SNCF Connect</t>
        </is>
      </c>
      <c r="E12" s="42" t="n">
        <v>210</v>
      </c>
      <c r="F12" s="44" t="n">
        <v>0.1</v>
      </c>
      <c r="G12" s="47">
        <f>E12*(1+F12)</f>
        <v>231</v>
      </c>
      <c r="H12" s="40" t="str">
        <f>IF(G12&gt;500,"Oui","Non")</f>
        <v>Non</v>
      </c>
    </row>
    <row r="13">
      <c r="B13" s="50" t="inlineStr">
        <is>
          <t>F005</t>
        </is>
      </c>
      <c r="C13" s="67" t="inlineStr">
        <is>
          <t>Informatique</t>
        </is>
      </c>
      <c r="D13" s="67" t="inlineStr">
        <is>
          <t>Office Depot</t>
        </is>
      </c>
      <c r="E13" s="42" t="n">
        <v>640</v>
      </c>
      <c r="F13" s="44" t="n">
        <v>0.2</v>
      </c>
      <c r="G13" s="47">
        <f>E13*(1+F13)</f>
        <v>768</v>
      </c>
      <c r="H13" s="40" t="str">
        <f>IF(G13&gt;500,"Oui","Non")</f>
        <v>Oui</v>
      </c>
    </row>
    <row r="14">
      <c r="B14" s="50" t="inlineStr">
        <is>
          <t>F006</t>
        </is>
      </c>
      <c r="C14" s="67" t="inlineStr">
        <is>
          <t>Déplacement</t>
        </is>
      </c>
      <c r="D14" s="67" t="inlineStr">
        <is>
          <t>Uber</t>
        </is>
      </c>
      <c r="E14" s="42" t="n">
        <v>32</v>
      </c>
      <c r="F14" s="44" t="n">
        <v>0.1</v>
      </c>
      <c r="G14" s="47">
        <f>E14*(1+F14)</f>
        <v>35.2</v>
      </c>
      <c r="H14" s="40" t="str">
        <f>IF(G14&gt;500,"Oui","Non")</f>
        <v>Non</v>
      </c>
    </row>
    <row r="15">
      <c r="B15" s="50" t="inlineStr">
        <is>
          <t>F007</t>
        </is>
      </c>
      <c r="C15" s="67" t="inlineStr">
        <is>
          <t>Fournitures</t>
        </is>
      </c>
      <c r="D15" s="67" t="inlineStr">
        <is>
          <t>Bureau Plus</t>
        </is>
      </c>
      <c r="E15" s="42" t="n">
        <v>78</v>
      </c>
      <c r="F15" s="44" t="n">
        <v>0.2</v>
      </c>
      <c r="G15" s="47">
        <f>E15*(1+F15)</f>
        <v>93.6</v>
      </c>
      <c r="H15" s="40" t="str">
        <f>IF(G15&gt;500,"Oui","Non")</f>
        <v>Non</v>
      </c>
    </row>
    <row r="16">
      <c r="B16" s="50" t="inlineStr">
        <is>
          <t>F008</t>
        </is>
      </c>
      <c r="C16" s="67" t="inlineStr">
        <is>
          <t>Informatique</t>
        </is>
      </c>
      <c r="D16" s="67" t="inlineStr">
        <is>
          <t>Cegid Loops</t>
        </is>
      </c>
      <c r="E16" s="42" t="n">
        <v>1250</v>
      </c>
      <c r="F16" s="44" t="n">
        <v>0.2</v>
      </c>
      <c r="G16" s="47">
        <f>E16*(1+F16)</f>
        <v>1500</v>
      </c>
      <c r="H16" s="40" t="str">
        <f>IF(G16&gt;500,"Oui","Non")</f>
        <v>Oui</v>
      </c>
    </row>
    <row r="18">
      <c r="B18" s="26" t="inlineStr">
        <is>
          <t>Totaux</t>
        </is>
      </c>
      <c r="E18" s="48">
        <f>SUM(E9:E16)</f>
        <v>3265.5</v>
      </c>
      <c r="G18" s="48">
        <f>SUM(G9:G16)</f>
        <v>3894.4</v>
      </c>
    </row>
    <row r="20" ht="17.25" customHeight="1">
      <c r="B20" s="35" t="inlineStr">
        <is>
          <t>Question 1 — Combien de dépenses dépassent 500 € TTC ?</t>
        </is>
      </c>
      <c r="G20" s="49">
        <f>COUNTIF(G9:G16,"&gt;500")</f>
        <v>3</v>
      </c>
    </row>
    <row r="21" ht="15.75" customHeight="1">
      <c r="B21" s="2" t="inlineStr">
        <is>
          <t>Objectif : compter les lignes qui remplissent une condition.   À découvrir : NB.SI.</t>
        </is>
      </c>
    </row>
    <row r="23" ht="17.25" customHeight="1">
      <c r="B23" s="35" t="inlineStr">
        <is>
          <t>Question 2 — Quel est le total TTC des dépenses « Informatique » ?</t>
        </is>
      </c>
      <c r="G23" s="48">
        <f>SUMIFS(G9:G16,C9:C16,"Informatique")</f>
        <v>3336</v>
      </c>
    </row>
    <row r="24" ht="15.75" customHeight="1">
      <c r="B24" s="2" t="inlineStr">
        <is>
          <t>Objectif : additionner uniquement les lignes de la catégorie Informatique.   À découvrir : SOMME.SI.ENS.</t>
        </is>
      </c>
    </row>
    <row r="26" ht="30.75" customHeight="1">
      <c r="B26" s="35" t="inlineStr">
        <is>
          <t>Question 3 — Quel est le total TTC des dépenses « Fournitures » chez « Bureau Plus » ?</t>
        </is>
      </c>
      <c r="G26" s="48">
        <f>SUMIFS(G9:G16,C9:C16,"Fournitures",D9:D16,"Bureau Plus")</f>
        <v>292.2</v>
      </c>
    </row>
    <row r="27" ht="28.5" customHeight="1">
      <c r="B27" s="2" t="inlineStr">
        <is>
          <t>Objectif : additionner les lignes qui remplissent deux conditions en même temps.   À découvrir : SOMME.SI.ENS avec deux critères.</t>
        </is>
      </c>
    </row>
    <row r="29" ht="21.75" customHeight="1">
      <c r="B29" s="10" t="inlineStr">
        <is>
          <t>Corrigé pas à pas</t>
        </is>
      </c>
    </row>
    <row r="30" ht="18" customHeight="1">
      <c r="B30" s="5" t="inlineStr">
        <is>
          <t>Colonne « Montant TTC »</t>
        </is>
      </c>
    </row>
    <row r="31" ht="30.75" customHeight="1">
      <c r="B31" s="7" t="inlineStr">
        <is>
          <t>Étape 1 — Ce que l'on cherche : le montant toutes taxes comprises de chaque dépense, à partir du HT et du taux de TVA.</t>
        </is>
      </c>
    </row>
    <row r="32" ht="30.75" customHeight="1">
      <c r="B32" s="7" t="inlineStr">
        <is>
          <t>Étape 2 — Pourquoi cette fonction : le TTC, c'est le HT augmenté de la TVA : HT + HT × taux, soit HT × (1 + taux). Un simple calcul suffit, pas besoin de fonction.</t>
        </is>
      </c>
    </row>
    <row r="33" ht="17.25" customHeight="1">
      <c r="B33" s="4" t="inlineStr">
        <is>
          <t>Étape 3 — Formule finale : =E9*(1+F9)   puis recopier vers le bas.</t>
        </is>
      </c>
    </row>
    <row r="35" ht="18" customHeight="1">
      <c r="B35" s="5" t="inlineStr">
        <is>
          <t>Colonne « Supérieur à 500 € TTC ? »</t>
        </is>
      </c>
    </row>
    <row r="36" ht="17.25" customHeight="1">
      <c r="B36" s="7" t="inlineStr">
        <is>
          <t>Étape 1 — Ce que l'on cherche : que la cellule affiche « Oui » ou « Non » selon que le TTC dépasse 500 €.</t>
        </is>
      </c>
    </row>
    <row r="37" ht="30.75" customHeight="1">
      <c r="B37" s="7" t="inlineStr">
        <is>
          <t>Étape 2 — Pourquoi cette fonction : SI teste une condition (ici G9&gt;500) puis renvoie un résultat si elle est vraie, un autre si elle est fausse.</t>
        </is>
      </c>
    </row>
    <row r="38" ht="17.25" customHeight="1">
      <c r="B38" s="4" t="inlineStr">
        <is>
          <t>Étape 3 — Formule finale : =SI(G9&gt;500;"Oui";"Non")</t>
        </is>
      </c>
    </row>
    <row r="40" ht="18" customHeight="1">
      <c r="B40" s="5" t="inlineStr">
        <is>
          <t>Question 1</t>
        </is>
      </c>
    </row>
    <row r="41" ht="17.25" customHeight="1">
      <c r="B41" s="7" t="inlineStr">
        <is>
          <t>Étape 1 — Ce que l'on cherche : le nombre de dépenses dont le TTC dépasse 500 € (et non leur total).</t>
        </is>
      </c>
    </row>
    <row r="42" ht="30.75" customHeight="1">
      <c r="B42" s="7" t="inlineStr">
        <is>
          <t>Étape 2 — Pourquoi cette fonction : NB.SI compte les cellules qui respectent un critère. Un critère de comparaison s'écrit entre guillemets : "&gt;500". (On aurait aussi pu compter les « Oui » de la colonne H.)</t>
        </is>
      </c>
    </row>
    <row r="43" ht="17.25" customHeight="1">
      <c r="B43" s="4" t="inlineStr">
        <is>
          <t>Étape 3 — Formule finale : =NB.SI(G9:G16;"&gt;500")   →  3</t>
        </is>
      </c>
    </row>
    <row r="45" ht="18" customHeight="1">
      <c r="B45" s="5" t="inlineStr">
        <is>
          <t>Question 2</t>
        </is>
      </c>
    </row>
    <row r="46" ht="30.75" customHeight="1">
      <c r="B46" s="7" t="inlineStr">
        <is>
          <t>Étape 1 — Ce que l'on cherche : additionner uniquement les montants TTC de la catégorie Informatique ; les autres lignes sont ignorées.</t>
        </is>
      </c>
    </row>
    <row r="47" ht="30.75" customHeight="1">
      <c r="B47" s="7" t="inlineStr">
        <is>
          <t>Étape 2 — Pourquoi cette fonction : SOMME.SI.ENS additionne une plage en ne gardant que les lignes qui respectent le ou les critères. La plage à additionner vient toujours en premier.</t>
        </is>
      </c>
    </row>
    <row r="48" ht="17.25" customHeight="1">
      <c r="B48" s="4" t="inlineStr">
        <is>
          <t>Étape 3 — Formule finale : =SOMME.SI.ENS(G9:G16;C9:C16;"Informatique")   →  3 336,00 €</t>
        </is>
      </c>
    </row>
    <row r="50" ht="18" customHeight="1">
      <c r="B50" s="5" t="inlineStr">
        <is>
          <t>Question 3</t>
        </is>
      </c>
    </row>
    <row r="51" ht="30.75" customHeight="1">
      <c r="B51" s="7" t="inlineStr">
        <is>
          <t>Étape 1 — Ce que l'on cherche : additionner les montants TTC des lignes qui sont à la fois « Fournitures » ET « Bureau Plus ».</t>
        </is>
      </c>
    </row>
    <row r="52" ht="30.75" customHeight="1">
      <c r="B52" s="7" t="inlineStr">
        <is>
          <t>Étape 2 — Pourquoi cette fonction : SOMME.SI.ENS accepte plusieurs couples « plage de critère ; critère » : toutes les conditions doivent être vraies en même temps.</t>
        </is>
      </c>
    </row>
    <row r="53" ht="17.25" customHeight="1">
      <c r="B53" s="4" t="inlineStr">
        <is>
          <t>Étape 3 — Formule finale : =SOMME.SI.ENS(G9:G16;C9:C16;"Fournitures";D9:D16;"Bureau Plus")   →  292,20 €</t>
        </is>
      </c>
    </row>
  </sheetData>
  <mergeCells count="31">
    <mergeCell ref="B40:H40"/>
    <mergeCell ref="B6:H6"/>
    <mergeCell ref="B30:H30"/>
    <mergeCell ref="B24:H24"/>
    <mergeCell ref="B33:H33"/>
    <mergeCell ref="B5:H5"/>
    <mergeCell ref="B51:H51"/>
    <mergeCell ref="B37:H37"/>
    <mergeCell ref="B45:H45"/>
    <mergeCell ref="B36:H36"/>
    <mergeCell ref="B32:H32"/>
    <mergeCell ref="B50:H50"/>
    <mergeCell ref="B41:H41"/>
    <mergeCell ref="B35:H35"/>
    <mergeCell ref="B4:H4"/>
    <mergeCell ref="B47:H47"/>
    <mergeCell ref="B23:F23"/>
    <mergeCell ref="B31:H31"/>
    <mergeCell ref="B46:H46"/>
    <mergeCell ref="B27:H27"/>
    <mergeCell ref="B52:H52"/>
    <mergeCell ref="B21:H21"/>
    <mergeCell ref="B43:H43"/>
    <mergeCell ref="B48:H48"/>
    <mergeCell ref="B2:H2"/>
    <mergeCell ref="B42:H42"/>
    <mergeCell ref="B20:F20"/>
    <mergeCell ref="B53:H53"/>
    <mergeCell ref="B38:H38"/>
    <mergeCell ref="B29:H29"/>
    <mergeCell ref="B26:F26"/>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17.xml><?xml version="1.0" encoding="utf-8"?>
<worksheet xmlns="http://schemas.openxmlformats.org/spreadsheetml/2006/main">
  <sheetPr>
    <tabColor rgb="FF0C29AB"/>
    <outlinePr summaryBelow="1" summaryRight="1"/>
    <pageSetUpPr fitToPage="1"/>
  </sheetPr>
  <dimension ref="B1:I33"/>
  <sheetViews>
    <sheetView showGridLines="0" tabSelected="0" zoomScaleNormal="100" workbookViewId="0">
      <selection activeCell="A1" sqref="A1"/>
    </sheetView>
  </sheetViews>
  <sheetFormatPr baseColWidth="10" defaultColWidth="8.6640625" defaultRowHeight="14.4"/>
  <cols>
    <col width="3" customWidth="1" min="1" max="1"/>
    <col width="13" customWidth="1" min="2" max="2"/>
    <col width="16" customWidth="1" min="3" max="3"/>
    <col width="20" customWidth="1" min="4" max="4"/>
    <col width="11" customWidth="1" min="5" max="5"/>
    <col width="13" customWidth="1" min="6" max="6"/>
    <col width="15" customWidth="1" min="7" max="7"/>
    <col width="10" customWidth="1" min="8" max="8"/>
    <col width="16" customWidth="1" min="9" max="9"/>
    <col width="3" customWidth="1" min="10" max="10"/>
  </cols>
  <sheetData>
    <row r="1">
      <c r="B1" s="25" t="inlineStr">
        <is>
          <t>↩ Retour à l'accueil</t>
        </is>
      </c>
    </row>
    <row r="2" ht="27.75" customHeight="1">
      <c r="B2" s="12" t="inlineStr">
        <is>
          <t>08 - Gestion des commandes (Énoncé)</t>
        </is>
      </c>
    </row>
    <row r="4" ht="30.75" customHeight="1">
      <c r="B4" s="11" t="inlineStr">
        <is>
          <t>Consigne : calculez le montant brut de chaque ligne (quantité × prix unitaire), puis le montant net après remise, et répondez aux 5 questions.</t>
        </is>
      </c>
    </row>
    <row r="5" ht="30.75" customHeight="1">
      <c r="B5" s="7" t="inlineStr">
        <is>
          <t>Objectif : reproduire le calcul d'une vraie facture (brut, remise, net), puis cumuler des montants par client ou par article.</t>
        </is>
      </c>
    </row>
    <row r="6" ht="30.75" customHeight="1">
      <c r="B6" s="7" t="inlineStr">
        <is>
          <t>À découvrir : NB.SI, SOMME.SI et SOMME.SI.ENS — comparez avec l'exercice 07 : c'est la même logique, dans un autre contexte.</t>
        </is>
      </c>
    </row>
    <row r="8" ht="30" customHeight="1">
      <c r="B8" s="17" t="inlineStr">
        <is>
          <t>N° commande</t>
        </is>
      </c>
      <c r="C8" s="17" t="inlineStr">
        <is>
          <t>Client</t>
        </is>
      </c>
      <c r="D8" s="17" t="inlineStr">
        <is>
          <t>Article</t>
        </is>
      </c>
      <c r="E8" s="17" t="inlineStr">
        <is>
          <t>Quantité</t>
        </is>
      </c>
      <c r="F8" s="17" t="inlineStr">
        <is>
          <t>Prix unitaire</t>
        </is>
      </c>
      <c r="G8" s="17" t="inlineStr">
        <is>
          <t>Montant brut HT</t>
        </is>
      </c>
      <c r="H8" s="17" t="inlineStr">
        <is>
          <t>Remise</t>
        </is>
      </c>
      <c r="I8" s="17" t="inlineStr">
        <is>
          <t>Montant net HT</t>
        </is>
      </c>
    </row>
    <row r="9">
      <c r="B9" s="50" t="inlineStr">
        <is>
          <t>C001</t>
        </is>
      </c>
      <c r="C9" s="67" t="inlineStr">
        <is>
          <t>Dupont SARL</t>
        </is>
      </c>
      <c r="D9" s="67" t="inlineStr">
        <is>
          <t>Ramette papier A4</t>
        </is>
      </c>
      <c r="E9" s="41" t="n">
        <v>10</v>
      </c>
      <c r="F9" s="42" t="n">
        <v>4.5</v>
      </c>
      <c r="G9" s="43" t="n"/>
      <c r="H9" s="44" t="n">
        <v>0</v>
      </c>
      <c r="I9" s="43" t="n"/>
    </row>
    <row r="10">
      <c r="B10" s="50" t="inlineStr">
        <is>
          <t>C002</t>
        </is>
      </c>
      <c r="C10" s="67" t="inlineStr">
        <is>
          <t>Martin &amp; Fils</t>
        </is>
      </c>
      <c r="D10" s="67" t="inlineStr">
        <is>
          <t>Toner imprimante</t>
        </is>
      </c>
      <c r="E10" s="41" t="n">
        <v>3</v>
      </c>
      <c r="F10" s="42" t="n">
        <v>65</v>
      </c>
      <c r="G10" s="43" t="n"/>
      <c r="H10" s="44" t="n">
        <v>0.05</v>
      </c>
      <c r="I10" s="43" t="n"/>
    </row>
    <row r="11">
      <c r="B11" s="50" t="inlineStr">
        <is>
          <t>C003</t>
        </is>
      </c>
      <c r="C11" s="67" t="inlineStr">
        <is>
          <t>Dupont SARL</t>
        </is>
      </c>
      <c r="D11" s="67" t="inlineStr">
        <is>
          <t>Classeurs</t>
        </is>
      </c>
      <c r="E11" s="41" t="n">
        <v>20</v>
      </c>
      <c r="F11" s="42" t="n">
        <v>2.2</v>
      </c>
      <c r="G11" s="43" t="n"/>
      <c r="H11" s="44" t="n">
        <v>0</v>
      </c>
      <c r="I11" s="43" t="n"/>
    </row>
    <row r="12">
      <c r="B12" s="50" t="inlineStr">
        <is>
          <t>C004</t>
        </is>
      </c>
      <c r="C12" s="67" t="inlineStr">
        <is>
          <t>Leroy SAS</t>
        </is>
      </c>
      <c r="D12" s="67" t="inlineStr">
        <is>
          <t>Ramette papier A4</t>
        </is>
      </c>
      <c r="E12" s="41" t="n">
        <v>15</v>
      </c>
      <c r="F12" s="42" t="n">
        <v>4.5</v>
      </c>
      <c r="G12" s="43" t="n"/>
      <c r="H12" s="44" t="n">
        <v>0.1</v>
      </c>
      <c r="I12" s="43" t="n"/>
    </row>
    <row r="13">
      <c r="B13" s="50" t="inlineStr">
        <is>
          <t>C005</t>
        </is>
      </c>
      <c r="C13" s="67" t="inlineStr">
        <is>
          <t>Martin &amp; Fils</t>
        </is>
      </c>
      <c r="D13" s="67" t="inlineStr">
        <is>
          <t>Ramette papier A4</t>
        </is>
      </c>
      <c r="E13" s="41" t="n">
        <v>5</v>
      </c>
      <c r="F13" s="42" t="n">
        <v>4.5</v>
      </c>
      <c r="G13" s="43" t="n"/>
      <c r="H13" s="44" t="n">
        <v>0</v>
      </c>
      <c r="I13" s="43" t="n"/>
    </row>
    <row r="14">
      <c r="B14" s="50" t="inlineStr">
        <is>
          <t>C006</t>
        </is>
      </c>
      <c r="C14" s="67" t="inlineStr">
        <is>
          <t>Dupont SARL</t>
        </is>
      </c>
      <c r="D14" s="67" t="inlineStr">
        <is>
          <t>Toner imprimante</t>
        </is>
      </c>
      <c r="E14" s="41" t="n">
        <v>2</v>
      </c>
      <c r="F14" s="42" t="n">
        <v>65</v>
      </c>
      <c r="G14" s="43" t="n"/>
      <c r="H14" s="44" t="n">
        <v>0.05</v>
      </c>
      <c r="I14" s="43" t="n"/>
    </row>
    <row r="15">
      <c r="B15" s="50" t="inlineStr">
        <is>
          <t>C007</t>
        </is>
      </c>
      <c r="C15" s="67" t="inlineStr">
        <is>
          <t>Leroy SAS</t>
        </is>
      </c>
      <c r="D15" s="67" t="inlineStr">
        <is>
          <t>Classeurs</t>
        </is>
      </c>
      <c r="E15" s="41" t="n">
        <v>30</v>
      </c>
      <c r="F15" s="42" t="n">
        <v>2.2</v>
      </c>
      <c r="G15" s="43" t="n"/>
      <c r="H15" s="44" t="n">
        <v>0.1</v>
      </c>
      <c r="I15" s="43" t="n"/>
    </row>
    <row r="16">
      <c r="B16" s="50" t="inlineStr">
        <is>
          <t>C008</t>
        </is>
      </c>
      <c r="C16" s="67" t="inlineStr">
        <is>
          <t>Martin &amp; Fils</t>
        </is>
      </c>
      <c r="D16" s="67" t="inlineStr">
        <is>
          <t>Classeurs</t>
        </is>
      </c>
      <c r="E16" s="41" t="n">
        <v>10</v>
      </c>
      <c r="F16" s="42" t="n">
        <v>2.2</v>
      </c>
      <c r="G16" s="43" t="n"/>
      <c r="H16" s="44" t="n">
        <v>0</v>
      </c>
      <c r="I16" s="43" t="n"/>
    </row>
    <row r="18">
      <c r="B18" s="26" t="inlineStr">
        <is>
          <t>Total général</t>
        </is>
      </c>
      <c r="G18" s="45" t="n"/>
      <c r="I18" s="45" t="n"/>
    </row>
    <row r="20" ht="17.25" customHeight="1">
      <c r="B20" s="35" t="inlineStr">
        <is>
          <t>Question 1 — Combien de commandes concernent « Dupont SARL » ?</t>
        </is>
      </c>
      <c r="I20" s="46" t="n"/>
    </row>
    <row r="21" ht="15.75" customHeight="1">
      <c r="B21" s="2" t="inlineStr">
        <is>
          <t>Objectif : compter les lignes d'un client donné.   À découvrir : NB.SI.</t>
        </is>
      </c>
    </row>
    <row r="23" ht="17.25" customHeight="1">
      <c r="B23" s="35" t="inlineStr">
        <is>
          <t>Question 2 — Montant net total commandé par « Martin &amp; Fils »</t>
        </is>
      </c>
      <c r="I23" s="45" t="n"/>
    </row>
    <row r="24" ht="15.75" customHeight="1">
      <c r="B24" s="2" t="inlineStr">
        <is>
          <t>Objectif : additionner les montants d'un seul client.   À découvrir : SOMME.SI.</t>
        </is>
      </c>
    </row>
    <row r="26" ht="17.25" customHeight="1">
      <c r="B26" s="35" t="inlineStr">
        <is>
          <t>Question 3 — Quantité totale de « Ramette papier A4 » vendue, tous clients confondus</t>
        </is>
      </c>
      <c r="I26" s="46" t="n"/>
    </row>
    <row r="27" ht="15.75" customHeight="1">
      <c r="B27" s="2" t="inlineStr">
        <is>
          <t>Objectif : additionner une autre colonne (les quantités) selon un critère sur l'article.   À découvrir : SOMME.SI.</t>
        </is>
      </c>
    </row>
    <row r="29" ht="17.25" customHeight="1">
      <c r="B29" s="35" t="inlineStr">
        <is>
          <t>Question 4 — Montant net commandé en « Classeurs » par « Leroy SAS » uniquement</t>
        </is>
      </c>
      <c r="I29" s="45" t="n"/>
    </row>
    <row r="30" ht="15.75" customHeight="1">
      <c r="B30" s="2" t="inlineStr">
        <is>
          <t>Objectif : additionner les lignes qui remplissent deux conditions en même temps.   À découvrir : SOMME.SI.ENS.</t>
        </is>
      </c>
    </row>
    <row r="32" ht="17.25" customHeight="1">
      <c r="B32" s="35" t="inlineStr">
        <is>
          <t>Question 5 — Quel est le montant total des remises accordées ?</t>
        </is>
      </c>
      <c r="I32" s="45" t="n"/>
    </row>
    <row r="33" ht="15.75" customHeight="1">
      <c r="B33" s="2" t="inlineStr">
        <is>
          <t>Objectif : calculer un écart entre deux totaux déjà obtenus.   À découvrir : une simple soustraction entre deux totaux.</t>
        </is>
      </c>
    </row>
  </sheetData>
  <mergeCells count="14">
    <mergeCell ref="B32:H32"/>
    <mergeCell ref="B30:I30"/>
    <mergeCell ref="B21:I21"/>
    <mergeCell ref="B26:H26"/>
    <mergeCell ref="B33:I33"/>
    <mergeCell ref="B6:I6"/>
    <mergeCell ref="B24:I24"/>
    <mergeCell ref="B2:I2"/>
    <mergeCell ref="B5:I5"/>
    <mergeCell ref="B29:H29"/>
    <mergeCell ref="B27:I27"/>
    <mergeCell ref="B20:H20"/>
    <mergeCell ref="B4:I4"/>
    <mergeCell ref="B23:H23"/>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18.xml><?xml version="1.0" encoding="utf-8"?>
<worksheet xmlns="http://schemas.openxmlformats.org/spreadsheetml/2006/main">
  <sheetPr>
    <tabColor rgb="FFA6A6A6"/>
    <outlinePr summaryBelow="1" summaryRight="1"/>
    <pageSetUpPr fitToPage="1"/>
  </sheetPr>
  <dimension ref="B1:I59"/>
  <sheetViews>
    <sheetView showGridLines="0" tabSelected="0" zoomScaleNormal="100" workbookViewId="0">
      <selection activeCell="A1" sqref="A1"/>
    </sheetView>
  </sheetViews>
  <sheetFormatPr baseColWidth="10" defaultColWidth="8.6640625" defaultRowHeight="14.4"/>
  <cols>
    <col width="3" customWidth="1" min="1" max="1"/>
    <col width="13" customWidth="1" min="2" max="2"/>
    <col width="16" customWidth="1" min="3" max="3"/>
    <col width="20" customWidth="1" min="4" max="4"/>
    <col width="11" customWidth="1" min="5" max="5"/>
    <col width="13" customWidth="1" min="6" max="6"/>
    <col width="15" customWidth="1" min="7" max="7"/>
    <col width="10" customWidth="1" min="8" max="8"/>
    <col width="16" customWidth="1" min="9" max="9"/>
    <col width="3" customWidth="1" min="10" max="10"/>
  </cols>
  <sheetData>
    <row r="1">
      <c r="B1" s="25" t="inlineStr">
        <is>
          <t>↩ Retour à l'accueil</t>
        </is>
      </c>
    </row>
    <row r="2" ht="27.75" customHeight="1">
      <c r="B2" s="12" t="inlineStr">
        <is>
          <t>08 - Gestion des commandes (Corrigé)</t>
        </is>
      </c>
    </row>
    <row r="4" ht="30.75" customHeight="1">
      <c r="B4" s="11" t="inlineStr">
        <is>
          <t>Consigne : calculez le montant brut de chaque ligne (quantité × prix unitaire), puis le montant net après remise, et répondez aux 5 questions.</t>
        </is>
      </c>
    </row>
    <row r="5" ht="30.75" customHeight="1">
      <c r="B5" s="7" t="inlineStr">
        <is>
          <t>Objectif : reproduire le calcul d'une vraie facture (brut, remise, net), puis cumuler des montants par client ou par article.</t>
        </is>
      </c>
    </row>
    <row r="6" ht="30.75" customHeight="1">
      <c r="B6" s="7" t="inlineStr">
        <is>
          <t>À découvrir : NB.SI, SOMME.SI et SOMME.SI.ENS — comparez avec l'exercice 07 : c'est la même logique, dans un autre contexte.</t>
        </is>
      </c>
    </row>
    <row r="8" ht="30" customHeight="1">
      <c r="B8" s="17" t="inlineStr">
        <is>
          <t>N° commande</t>
        </is>
      </c>
      <c r="C8" s="17" t="inlineStr">
        <is>
          <t>Client</t>
        </is>
      </c>
      <c r="D8" s="17" t="inlineStr">
        <is>
          <t>Article</t>
        </is>
      </c>
      <c r="E8" s="17" t="inlineStr">
        <is>
          <t>Quantité</t>
        </is>
      </c>
      <c r="F8" s="17" t="inlineStr">
        <is>
          <t>Prix unitaire</t>
        </is>
      </c>
      <c r="G8" s="17" t="inlineStr">
        <is>
          <t>Montant brut HT</t>
        </is>
      </c>
      <c r="H8" s="17" t="inlineStr">
        <is>
          <t>Remise</t>
        </is>
      </c>
      <c r="I8" s="17" t="inlineStr">
        <is>
          <t>Montant net HT</t>
        </is>
      </c>
    </row>
    <row r="9">
      <c r="B9" s="50" t="inlineStr">
        <is>
          <t>C001</t>
        </is>
      </c>
      <c r="C9" s="67" t="inlineStr">
        <is>
          <t>Dupont SARL</t>
        </is>
      </c>
      <c r="D9" s="67" t="inlineStr">
        <is>
          <t>Ramette papier A4</t>
        </is>
      </c>
      <c r="E9" s="41" t="n">
        <v>10</v>
      </c>
      <c r="F9" s="42" t="n">
        <v>4.5</v>
      </c>
      <c r="G9" s="47">
        <f>E9*F9</f>
        <v>45</v>
      </c>
      <c r="H9" s="44" t="n">
        <v>0</v>
      </c>
      <c r="I9" s="47">
        <f>G9*(1-H9)</f>
        <v>45</v>
      </c>
    </row>
    <row r="10">
      <c r="B10" s="50" t="inlineStr">
        <is>
          <t>C002</t>
        </is>
      </c>
      <c r="C10" s="67" t="inlineStr">
        <is>
          <t>Martin &amp; Fils</t>
        </is>
      </c>
      <c r="D10" s="67" t="inlineStr">
        <is>
          <t>Toner imprimante</t>
        </is>
      </c>
      <c r="E10" s="41" t="n">
        <v>3</v>
      </c>
      <c r="F10" s="42" t="n">
        <v>65</v>
      </c>
      <c r="G10" s="47">
        <f>E10*F10</f>
        <v>195</v>
      </c>
      <c r="H10" s="44" t="n">
        <v>0.05</v>
      </c>
      <c r="I10" s="47">
        <f>G10*(1-H10)</f>
        <v>185.25</v>
      </c>
    </row>
    <row r="11">
      <c r="B11" s="50" t="inlineStr">
        <is>
          <t>C003</t>
        </is>
      </c>
      <c r="C11" s="67" t="inlineStr">
        <is>
          <t>Dupont SARL</t>
        </is>
      </c>
      <c r="D11" s="67" t="inlineStr">
        <is>
          <t>Classeurs</t>
        </is>
      </c>
      <c r="E11" s="41" t="n">
        <v>20</v>
      </c>
      <c r="F11" s="42" t="n">
        <v>2.2</v>
      </c>
      <c r="G11" s="47">
        <f>E11*F11</f>
        <v>44</v>
      </c>
      <c r="H11" s="44" t="n">
        <v>0</v>
      </c>
      <c r="I11" s="47">
        <f>G11*(1-H11)</f>
        <v>44</v>
      </c>
    </row>
    <row r="12">
      <c r="B12" s="50" t="inlineStr">
        <is>
          <t>C004</t>
        </is>
      </c>
      <c r="C12" s="67" t="inlineStr">
        <is>
          <t>Leroy SAS</t>
        </is>
      </c>
      <c r="D12" s="67" t="inlineStr">
        <is>
          <t>Ramette papier A4</t>
        </is>
      </c>
      <c r="E12" s="41" t="n">
        <v>15</v>
      </c>
      <c r="F12" s="42" t="n">
        <v>4.5</v>
      </c>
      <c r="G12" s="47">
        <f>E12*F12</f>
        <v>67.5</v>
      </c>
      <c r="H12" s="44" t="n">
        <v>0.1</v>
      </c>
      <c r="I12" s="47">
        <f>G12*(1-H12)</f>
        <v>60.75</v>
      </c>
    </row>
    <row r="13">
      <c r="B13" s="50" t="inlineStr">
        <is>
          <t>C005</t>
        </is>
      </c>
      <c r="C13" s="67" t="inlineStr">
        <is>
          <t>Martin &amp; Fils</t>
        </is>
      </c>
      <c r="D13" s="67" t="inlineStr">
        <is>
          <t>Ramette papier A4</t>
        </is>
      </c>
      <c r="E13" s="41" t="n">
        <v>5</v>
      </c>
      <c r="F13" s="42" t="n">
        <v>4.5</v>
      </c>
      <c r="G13" s="47">
        <f>E13*F13</f>
        <v>22.5</v>
      </c>
      <c r="H13" s="44" t="n">
        <v>0</v>
      </c>
      <c r="I13" s="47">
        <f>G13*(1-H13)</f>
        <v>22.5</v>
      </c>
    </row>
    <row r="14">
      <c r="B14" s="50" t="inlineStr">
        <is>
          <t>C006</t>
        </is>
      </c>
      <c r="C14" s="67" t="inlineStr">
        <is>
          <t>Dupont SARL</t>
        </is>
      </c>
      <c r="D14" s="67" t="inlineStr">
        <is>
          <t>Toner imprimante</t>
        </is>
      </c>
      <c r="E14" s="41" t="n">
        <v>2</v>
      </c>
      <c r="F14" s="42" t="n">
        <v>65</v>
      </c>
      <c r="G14" s="47">
        <f>E14*F14</f>
        <v>130</v>
      </c>
      <c r="H14" s="44" t="n">
        <v>0.05</v>
      </c>
      <c r="I14" s="47">
        <f>G14*(1-H14)</f>
        <v>123.5</v>
      </c>
    </row>
    <row r="15">
      <c r="B15" s="50" t="inlineStr">
        <is>
          <t>C007</t>
        </is>
      </c>
      <c r="C15" s="67" t="inlineStr">
        <is>
          <t>Leroy SAS</t>
        </is>
      </c>
      <c r="D15" s="67" t="inlineStr">
        <is>
          <t>Classeurs</t>
        </is>
      </c>
      <c r="E15" s="41" t="n">
        <v>30</v>
      </c>
      <c r="F15" s="42" t="n">
        <v>2.2</v>
      </c>
      <c r="G15" s="47">
        <f>E15*F15</f>
        <v>66</v>
      </c>
      <c r="H15" s="44" t="n">
        <v>0.1</v>
      </c>
      <c r="I15" s="47">
        <f>G15*(1-H15)</f>
        <v>59.4</v>
      </c>
    </row>
    <row r="16">
      <c r="B16" s="50" t="inlineStr">
        <is>
          <t>C008</t>
        </is>
      </c>
      <c r="C16" s="67" t="inlineStr">
        <is>
          <t>Martin &amp; Fils</t>
        </is>
      </c>
      <c r="D16" s="67" t="inlineStr">
        <is>
          <t>Classeurs</t>
        </is>
      </c>
      <c r="E16" s="41" t="n">
        <v>10</v>
      </c>
      <c r="F16" s="42" t="n">
        <v>2.2</v>
      </c>
      <c r="G16" s="47">
        <f>E16*F16</f>
        <v>22</v>
      </c>
      <c r="H16" s="44" t="n">
        <v>0</v>
      </c>
      <c r="I16" s="47">
        <f>G16*(1-H16)</f>
        <v>22</v>
      </c>
    </row>
    <row r="18">
      <c r="B18" s="26" t="inlineStr">
        <is>
          <t>Total général</t>
        </is>
      </c>
      <c r="G18" s="48">
        <f>SUM(G9:G16)</f>
        <v>592</v>
      </c>
      <c r="I18" s="48">
        <f>SUM(I9:I16)</f>
        <v>562.4</v>
      </c>
    </row>
    <row r="20" ht="17.25" customHeight="1">
      <c r="B20" s="35" t="inlineStr">
        <is>
          <t>Question 1 — Combien de commandes concernent « Dupont SARL » ?</t>
        </is>
      </c>
      <c r="I20" s="49">
        <f>COUNTIF(C9:C16,"Dupont SARL")</f>
        <v>3</v>
      </c>
    </row>
    <row r="21" ht="15.75" customHeight="1">
      <c r="B21" s="2" t="inlineStr">
        <is>
          <t>Objectif : compter les lignes d'un client donné.   À découvrir : NB.SI.</t>
        </is>
      </c>
    </row>
    <row r="23" ht="17.25" customHeight="1">
      <c r="B23" s="35" t="inlineStr">
        <is>
          <t>Question 2 — Montant net total commandé par « Martin &amp; Fils »</t>
        </is>
      </c>
      <c r="I23" s="48">
        <f>SUMIF(C9:C16,"Martin &amp; Fils",I9:I16)</f>
        <v>229.75</v>
      </c>
    </row>
    <row r="24" ht="15.75" customHeight="1">
      <c r="B24" s="2" t="inlineStr">
        <is>
          <t>Objectif : additionner les montants d'un seul client.   À découvrir : SOMME.SI.</t>
        </is>
      </c>
    </row>
    <row r="26" ht="17.25" customHeight="1">
      <c r="B26" s="35" t="inlineStr">
        <is>
          <t>Question 3 — Quantité totale de « Ramette papier A4 » vendue, tous clients confondus</t>
        </is>
      </c>
      <c r="I26" s="49">
        <f>SUMIF(D9:D16,"Ramette papier A4",E9:E16)</f>
        <v>30</v>
      </c>
    </row>
    <row r="27" ht="15.75" customHeight="1">
      <c r="B27" s="2" t="inlineStr">
        <is>
          <t>Objectif : additionner une autre colonne (les quantités) selon un critère sur l'article.   À découvrir : SOMME.SI.</t>
        </is>
      </c>
    </row>
    <row r="29" ht="17.25" customHeight="1">
      <c r="B29" s="35" t="inlineStr">
        <is>
          <t>Question 4 — Montant net commandé en « Classeurs » par « Leroy SAS » uniquement</t>
        </is>
      </c>
      <c r="I29" s="48">
        <f>SUMIFS(I9:I16,D9:D16,"Classeurs",C9:C16,"Leroy SAS")</f>
        <v>59.4</v>
      </c>
    </row>
    <row r="30" ht="15.75" customHeight="1">
      <c r="B30" s="2" t="inlineStr">
        <is>
          <t>Objectif : additionner les lignes qui remplissent deux conditions en même temps.   À découvrir : SOMME.SI.ENS.</t>
        </is>
      </c>
    </row>
    <row r="32" ht="17.25" customHeight="1">
      <c r="B32" s="35" t="inlineStr">
        <is>
          <t>Question 5 — Quel est le montant total des remises accordées ?</t>
        </is>
      </c>
      <c r="I32" s="48">
        <f>G18-I18</f>
        <v>29.6</v>
      </c>
    </row>
    <row r="33" ht="15.75" customHeight="1">
      <c r="B33" s="2" t="inlineStr">
        <is>
          <t>Objectif : calculer un écart entre deux totaux déjà obtenus.   À découvrir : une simple soustraction entre deux totaux.</t>
        </is>
      </c>
    </row>
    <row r="35" ht="21.75" customHeight="1">
      <c r="B35" s="10" t="inlineStr">
        <is>
          <t>Corrigé pas à pas</t>
        </is>
      </c>
    </row>
    <row r="36" ht="18" customHeight="1">
      <c r="B36" s="5" t="inlineStr">
        <is>
          <t>Colonnes « Montant brut » et « Montant net »</t>
        </is>
      </c>
    </row>
    <row r="37" ht="17.25" customHeight="1">
      <c r="B37" s="7" t="inlineStr">
        <is>
          <t>Étape 1 — Ce que l'on cherche : le montant de chaque ligne avant remise, puis après remise.</t>
        </is>
      </c>
    </row>
    <row r="38" ht="30.75" customHeight="1">
      <c r="B38" s="7" t="inlineStr">
        <is>
          <t>Étape 2 — Pourquoi cette fonction : le brut est un produit (quantité × prix). Le net retire la remise : brut × (1 − remise). Deux calculs simples, sans fonction.</t>
        </is>
      </c>
    </row>
    <row r="39" ht="17.25" customHeight="1">
      <c r="B39" s="4" t="inlineStr">
        <is>
          <t>Étape 3 — Formule finale : =E9*F9   puis   =G9*(1-H9)   — recopier vers le bas.</t>
        </is>
      </c>
    </row>
    <row r="41" ht="18" customHeight="1">
      <c r="B41" s="5" t="inlineStr">
        <is>
          <t>Question 1</t>
        </is>
      </c>
    </row>
    <row r="42" ht="17.25" customHeight="1">
      <c r="B42" s="7" t="inlineStr">
        <is>
          <t>Étape 1 — Ce que l'on cherche : le nombre de lignes dont le client est Dupont SARL.</t>
        </is>
      </c>
    </row>
    <row r="43" ht="17.25" customHeight="1">
      <c r="B43" s="7" t="inlineStr">
        <is>
          <t>Étape 2 — Pourquoi cette fonction : NB.SI compte les cellules d'une plage qui correspondent au critère.</t>
        </is>
      </c>
    </row>
    <row r="44" ht="17.25" customHeight="1">
      <c r="B44" s="4" t="inlineStr">
        <is>
          <t>Étape 3 — Formule finale : =NB.SI(C9:C16;"Dupont SARL")   →  3</t>
        </is>
      </c>
    </row>
    <row r="46" ht="18" customHeight="1">
      <c r="B46" s="5" t="inlineStr">
        <is>
          <t>Questions 2 et 3</t>
        </is>
      </c>
    </row>
    <row r="47" ht="30.75" customHeight="1">
      <c r="B47" s="7" t="inlineStr">
        <is>
          <t>Étape 1 — Ce que l'on cherche : additionner une colonne (montants ou quantités) en ne gardant que les lignes d'un client ou d'un article.</t>
        </is>
      </c>
    </row>
    <row r="48" ht="30.75" customHeight="1">
      <c r="B48" s="7" t="inlineStr">
        <is>
          <t>Étape 2 — Pourquoi cette fonction : SOMME.SI additionne une plage selon un seul critère. Ordre des arguments : plage du critère ; critère ; plage à additionner.</t>
        </is>
      </c>
    </row>
    <row r="49" ht="30.75" customHeight="1">
      <c r="B49" s="4" t="inlineStr">
        <is>
          <t>Étape 3 — Formule finale : =SOMME.SI(C9:C16;"Martin &amp; Fils";I9:I16)   et   =SOMME.SI(D9:D16;"Ramette papier A4";E9:E16)</t>
        </is>
      </c>
    </row>
    <row r="51" ht="18" customHeight="1">
      <c r="B51" s="5" t="inlineStr">
        <is>
          <t>Question 4</t>
        </is>
      </c>
    </row>
    <row r="52" ht="17.25" customHeight="1">
      <c r="B52" s="7" t="inlineStr">
        <is>
          <t>Étape 1 — Ce que l'on cherche : le net des lignes qui sont à la fois « Classeurs » ET « Leroy SAS ».</t>
        </is>
      </c>
    </row>
    <row r="53" ht="30.75" customHeight="1">
      <c r="B53" s="7" t="inlineStr">
        <is>
          <t>Étape 2 — Pourquoi cette fonction : dès qu'il y a deux critères, on passe à SOMME.SI.ENS. Attention : ici la plage à additionner vient en premier.</t>
        </is>
      </c>
    </row>
    <row r="54" ht="17.25" customHeight="1">
      <c r="B54" s="4" t="inlineStr">
        <is>
          <t>Étape 3 — Formule finale : =SOMME.SI.ENS(I9:I16;D9:D16;"Classeurs";C9:C16;"Leroy SAS")</t>
        </is>
      </c>
    </row>
    <row r="56" ht="18" customHeight="1">
      <c r="B56" s="5" t="inlineStr">
        <is>
          <t>Question 5</t>
        </is>
      </c>
    </row>
    <row r="57" ht="17.25" customHeight="1">
      <c r="B57" s="7" t="inlineStr">
        <is>
          <t>Étape 1 — Ce que l'on cherche : ce que les remises ont fait perdre sur le total des commandes.</t>
        </is>
      </c>
    </row>
    <row r="58" ht="17.25" customHeight="1">
      <c r="B58" s="7" t="inlineStr">
        <is>
          <t>Étape 2 — Pourquoi cette fonction : les remises = brut − net : pas besoin de refaire un cumul ligne par ligne.</t>
        </is>
      </c>
    </row>
    <row r="59" ht="17.25" customHeight="1">
      <c r="B59" s="4" t="inlineStr">
        <is>
          <t>Étape 3 — Formule finale : =G18-I18</t>
        </is>
      </c>
    </row>
  </sheetData>
  <mergeCells count="35">
    <mergeCell ref="B47:I47"/>
    <mergeCell ref="B54:I54"/>
    <mergeCell ref="B59:I59"/>
    <mergeCell ref="B46:I46"/>
    <mergeCell ref="B27:I27"/>
    <mergeCell ref="B20:H20"/>
    <mergeCell ref="B43:I43"/>
    <mergeCell ref="B56:I56"/>
    <mergeCell ref="B58:I58"/>
    <mergeCell ref="B52:I52"/>
    <mergeCell ref="B32:H32"/>
    <mergeCell ref="B48:I48"/>
    <mergeCell ref="B21:I21"/>
    <mergeCell ref="B26:H26"/>
    <mergeCell ref="B39:I39"/>
    <mergeCell ref="B2:I2"/>
    <mergeCell ref="B42:I42"/>
    <mergeCell ref="B57:I57"/>
    <mergeCell ref="B53:I53"/>
    <mergeCell ref="B44:I44"/>
    <mergeCell ref="B38:I38"/>
    <mergeCell ref="B37:I37"/>
    <mergeCell ref="B49:I49"/>
    <mergeCell ref="B23:H23"/>
    <mergeCell ref="B30:I30"/>
    <mergeCell ref="B33:I33"/>
    <mergeCell ref="B6:I6"/>
    <mergeCell ref="B24:I24"/>
    <mergeCell ref="B51:I51"/>
    <mergeCell ref="B36:I36"/>
    <mergeCell ref="B5:I5"/>
    <mergeCell ref="B29:H29"/>
    <mergeCell ref="B41:I41"/>
    <mergeCell ref="B35:I35"/>
    <mergeCell ref="B4:I4"/>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19.xml><?xml version="1.0" encoding="utf-8"?>
<worksheet xmlns="http://schemas.openxmlformats.org/spreadsheetml/2006/main">
  <sheetPr>
    <tabColor rgb="FF0C29AB"/>
    <outlinePr summaryBelow="1" summaryRight="1"/>
    <pageSetUpPr fitToPage="1"/>
  </sheetPr>
  <dimension ref="B1:F18"/>
  <sheetViews>
    <sheetView showGridLines="0" tabSelected="0" zoomScaleNormal="100" workbookViewId="0">
      <selection activeCell="A1" sqref="A1"/>
    </sheetView>
  </sheetViews>
  <sheetFormatPr baseColWidth="10" defaultColWidth="8.6640625" defaultRowHeight="14.4"/>
  <cols>
    <col width="3" customWidth="1" min="1" max="1"/>
    <col width="13" customWidth="1" min="2" max="2"/>
    <col width="32" customWidth="1" min="3" max="3"/>
    <col width="3" customWidth="1" min="4" max="4"/>
    <col width="15" customWidth="1" min="5" max="5"/>
    <col width="34" customWidth="1" min="6" max="6"/>
    <col width="3" customWidth="1" min="7" max="7"/>
  </cols>
  <sheetData>
    <row r="1">
      <c r="B1" s="25" t="inlineStr">
        <is>
          <t>↩ Retour à l'accueil</t>
        </is>
      </c>
    </row>
    <row r="2" ht="27.75" customHeight="1">
      <c r="B2" s="12" t="inlineStr">
        <is>
          <t>09 - RECHERCHEV (Énoncé)</t>
        </is>
      </c>
    </row>
    <row r="4" ht="43.5" customHeight="1">
      <c r="B4" s="11" t="inlineStr">
        <is>
          <t>Consigne : pour chaque numéro de compte saisi sur une facture, retrouvez automatiquement son libellé dans le plan de comptes. Écrivez d'abord la formule avec RECHERCHEV, puis protégez-la avec SIERREUR (message « Compte inconnu ») avant de la recopier.</t>
        </is>
      </c>
    </row>
    <row r="5" ht="30.75" customHeight="1">
      <c r="B5" s="7" t="inlineStr">
        <is>
          <t>Objectif : retrouver une information à partir d'un code, sans la chercher à la main dans une liste.</t>
        </is>
      </c>
    </row>
    <row r="6" ht="17.25" customHeight="1">
      <c r="B6" s="7" t="inlineStr">
        <is>
          <t>À découvrir : RECHERCHEV, puis SIERREUR pour gérer un compte qui n'existe pas dans le plan.</t>
        </is>
      </c>
    </row>
    <row r="7" ht="57" customHeight="1">
      <c r="B7" s="1" t="inlineStr">
        <is>
          <t>À savoir : RECHERCHEV ne peut chercher que vers la droite. La valeur cherchée doit se trouver dans la 1ère colonne du tableau, et l'information à renvoyer dans une colonne située à sa droite. Ici le n° de compte est bien à gauche du libellé : ça fonctionne. L'exercice suivant (INDEX / EQUIV) montre comment faire quand ce n'est pas le cas.</t>
        </is>
      </c>
    </row>
    <row r="9">
      <c r="B9" s="27" t="inlineStr">
        <is>
          <t>Plan de comptes (table de référence)</t>
        </is>
      </c>
      <c r="E9" s="27" t="inlineStr">
        <is>
          <t>Factures à imputer</t>
        </is>
      </c>
    </row>
    <row r="10" ht="19.5" customHeight="1">
      <c r="B10" s="17" t="inlineStr">
        <is>
          <t>Compte</t>
        </is>
      </c>
      <c r="C10" s="17" t="inlineStr">
        <is>
          <t>Libellé</t>
        </is>
      </c>
      <c r="E10" s="17" t="inlineStr">
        <is>
          <t>Compte saisi</t>
        </is>
      </c>
      <c r="F10" s="17" t="inlineStr">
        <is>
          <t>Libellé trouvé</t>
        </is>
      </c>
    </row>
    <row r="11">
      <c r="B11" s="50" t="inlineStr">
        <is>
          <t>606100</t>
        </is>
      </c>
      <c r="C11" s="67" t="inlineStr">
        <is>
          <t>Fournitures non stockables</t>
        </is>
      </c>
      <c r="E11" s="50" t="inlineStr">
        <is>
          <t>613200</t>
        </is>
      </c>
      <c r="F11" s="29" t="n"/>
    </row>
    <row r="12">
      <c r="B12" s="50" t="inlineStr">
        <is>
          <t>606400</t>
        </is>
      </c>
      <c r="C12" s="67" t="inlineStr">
        <is>
          <t>Fournitures administratives</t>
        </is>
      </c>
      <c r="E12" s="50" t="inlineStr">
        <is>
          <t>626000</t>
        </is>
      </c>
      <c r="F12" s="29" t="n"/>
    </row>
    <row r="13">
      <c r="B13" s="50" t="inlineStr">
        <is>
          <t>613200</t>
        </is>
      </c>
      <c r="C13" s="67" t="inlineStr">
        <is>
          <t>Locations immobilières</t>
        </is>
      </c>
      <c r="E13" s="50" t="inlineStr">
        <is>
          <t>606400</t>
        </is>
      </c>
      <c r="F13" s="29" t="n"/>
    </row>
    <row r="14">
      <c r="B14" s="50" t="inlineStr">
        <is>
          <t>615500</t>
        </is>
      </c>
      <c r="C14" s="67" t="inlineStr">
        <is>
          <t>Entretien et réparations</t>
        </is>
      </c>
      <c r="E14" s="50" t="inlineStr">
        <is>
          <t>622600</t>
        </is>
      </c>
      <c r="F14" s="29" t="n"/>
    </row>
    <row r="15">
      <c r="B15" s="50" t="inlineStr">
        <is>
          <t>622600</t>
        </is>
      </c>
      <c r="C15" s="67" t="inlineStr">
        <is>
          <t>Honoraires</t>
        </is>
      </c>
      <c r="E15" s="50" t="inlineStr">
        <is>
          <t>627000</t>
        </is>
      </c>
      <c r="F15" s="29" t="n"/>
    </row>
    <row r="16">
      <c r="B16" s="50" t="inlineStr">
        <is>
          <t>625100</t>
        </is>
      </c>
      <c r="C16" s="67" t="inlineStr">
        <is>
          <t>Voyages et déplacements</t>
        </is>
      </c>
      <c r="E16" s="50" t="inlineStr">
        <is>
          <t>625100</t>
        </is>
      </c>
      <c r="F16" s="29" t="n"/>
    </row>
    <row r="17">
      <c r="B17" s="50" t="inlineStr">
        <is>
          <t>626000</t>
        </is>
      </c>
      <c r="C17" s="67" t="inlineStr">
        <is>
          <t>Frais postaux et télécommunications</t>
        </is>
      </c>
      <c r="E17" s="50" t="inlineStr">
        <is>
          <t>641100</t>
        </is>
      </c>
      <c r="F17" s="29" t="n"/>
    </row>
    <row r="18">
      <c r="B18" s="50" t="inlineStr">
        <is>
          <t>627000</t>
        </is>
      </c>
      <c r="C18" s="67" t="inlineStr">
        <is>
          <t>Services bancaires</t>
        </is>
      </c>
    </row>
  </sheetData>
  <mergeCells count="5">
    <mergeCell ref="B4:F4"/>
    <mergeCell ref="B7:F7"/>
    <mergeCell ref="B6:F6"/>
    <mergeCell ref="B2:F2"/>
    <mergeCell ref="B5:F5"/>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20.xml><?xml version="1.0" encoding="utf-8"?>
<worksheet xmlns="http://schemas.openxmlformats.org/spreadsheetml/2006/main">
  <sheetPr>
    <tabColor rgb="FFA6A6A6"/>
    <outlinePr summaryBelow="1" summaryRight="1"/>
    <pageSetUpPr fitToPage="1"/>
  </sheetPr>
  <dimension ref="B1:F29"/>
  <sheetViews>
    <sheetView showGridLines="0" tabSelected="0" zoomScaleNormal="100" workbookViewId="0">
      <selection activeCell="A1" sqref="A1"/>
    </sheetView>
  </sheetViews>
  <sheetFormatPr baseColWidth="10" defaultColWidth="8.6640625" defaultRowHeight="14.4"/>
  <cols>
    <col width="3" customWidth="1" min="1" max="1"/>
    <col width="13" customWidth="1" min="2" max="2"/>
    <col width="32" customWidth="1" min="3" max="3"/>
    <col width="3" customWidth="1" min="4" max="4"/>
    <col width="15" customWidth="1" min="5" max="5"/>
    <col width="34" customWidth="1" min="6" max="6"/>
    <col width="3" customWidth="1" min="7" max="7"/>
  </cols>
  <sheetData>
    <row r="1">
      <c r="B1" s="25" t="inlineStr">
        <is>
          <t>↩ Retour à l'accueil</t>
        </is>
      </c>
    </row>
    <row r="2" ht="27.75" customHeight="1">
      <c r="B2" s="12" t="inlineStr">
        <is>
          <t>09 - RECHERCHEV (Corrigé)</t>
        </is>
      </c>
    </row>
    <row r="4" ht="43.5" customHeight="1">
      <c r="B4" s="11" t="inlineStr">
        <is>
          <t>Consigne : pour chaque numéro de compte saisi sur une facture, retrouvez automatiquement son libellé dans le plan de comptes. Écrivez d'abord la formule avec RECHERCHEV, puis protégez-la avec SIERREUR (message « Compte inconnu ») avant de la recopier.</t>
        </is>
      </c>
    </row>
    <row r="5" ht="30.75" customHeight="1">
      <c r="B5" s="7" t="inlineStr">
        <is>
          <t>Objectif : retrouver une information à partir d'un code, sans la chercher à la main dans une liste.</t>
        </is>
      </c>
    </row>
    <row r="6" ht="17.25" customHeight="1">
      <c r="B6" s="7" t="inlineStr">
        <is>
          <t>À découvrir : RECHERCHEV, puis SIERREUR pour gérer un compte qui n'existe pas dans le plan.</t>
        </is>
      </c>
    </row>
    <row r="7" ht="57" customHeight="1">
      <c r="B7" s="1" t="inlineStr">
        <is>
          <t>À savoir : RECHERCHEV ne peut chercher que vers la droite. La valeur cherchée doit se trouver dans la 1ère colonne du tableau, et l'information à renvoyer dans une colonne située à sa droite. Ici le n° de compte est bien à gauche du libellé : ça fonctionne. L'exercice suivant (INDEX / EQUIV) montre comment faire quand ce n'est pas le cas.</t>
        </is>
      </c>
    </row>
    <row r="9">
      <c r="B9" s="27" t="inlineStr">
        <is>
          <t>Plan de comptes (table de référence)</t>
        </is>
      </c>
      <c r="E9" s="27" t="inlineStr">
        <is>
          <t>Factures à imputer</t>
        </is>
      </c>
    </row>
    <row r="10" ht="19.5" customHeight="1">
      <c r="B10" s="17" t="inlineStr">
        <is>
          <t>Compte</t>
        </is>
      </c>
      <c r="C10" s="17" t="inlineStr">
        <is>
          <t>Libellé</t>
        </is>
      </c>
      <c r="E10" s="17" t="inlineStr">
        <is>
          <t>Compte saisi</t>
        </is>
      </c>
      <c r="F10" s="17" t="inlineStr">
        <is>
          <t>Libellé trouvé</t>
        </is>
      </c>
    </row>
    <row r="11">
      <c r="B11" s="50" t="inlineStr">
        <is>
          <t>606100</t>
        </is>
      </c>
      <c r="C11" s="67" t="inlineStr">
        <is>
          <t>Fournitures non stockables</t>
        </is>
      </c>
      <c r="E11" s="50" t="inlineStr">
        <is>
          <t>613200</t>
        </is>
      </c>
      <c r="F11" s="37" t="str">
        <f>IFERROR(VLOOKUP(E11,$B$11:$C$18,2,FALSE()),"Compte inconnu")</f>
        <v>Locations immobilières</v>
      </c>
    </row>
    <row r="12">
      <c r="B12" s="50" t="inlineStr">
        <is>
          <t>606400</t>
        </is>
      </c>
      <c r="C12" s="67" t="inlineStr">
        <is>
          <t>Fournitures administratives</t>
        </is>
      </c>
      <c r="E12" s="50" t="inlineStr">
        <is>
          <t>626000</t>
        </is>
      </c>
      <c r="F12" s="37" t="str">
        <f>IFERROR(VLOOKUP(E12,$B$11:$C$18,2,FALSE()),"Compte inconnu")</f>
        <v>Frais postaux et télécommunications</v>
      </c>
    </row>
    <row r="13">
      <c r="B13" s="50" t="inlineStr">
        <is>
          <t>613200</t>
        </is>
      </c>
      <c r="C13" s="67" t="inlineStr">
        <is>
          <t>Locations immobilières</t>
        </is>
      </c>
      <c r="E13" s="50" t="inlineStr">
        <is>
          <t>606400</t>
        </is>
      </c>
      <c r="F13" s="37" t="str">
        <f>IFERROR(VLOOKUP(E13,$B$11:$C$18,2,FALSE()),"Compte inconnu")</f>
        <v>Fournitures administratives</v>
      </c>
    </row>
    <row r="14">
      <c r="B14" s="50" t="inlineStr">
        <is>
          <t>615500</t>
        </is>
      </c>
      <c r="C14" s="67" t="inlineStr">
        <is>
          <t>Entretien et réparations</t>
        </is>
      </c>
      <c r="E14" s="50" t="inlineStr">
        <is>
          <t>622600</t>
        </is>
      </c>
      <c r="F14" s="37" t="str">
        <f>IFERROR(VLOOKUP(E14,$B$11:$C$18,2,FALSE()),"Compte inconnu")</f>
        <v>Honoraires</v>
      </c>
    </row>
    <row r="15">
      <c r="B15" s="50" t="inlineStr">
        <is>
          <t>622600</t>
        </is>
      </c>
      <c r="C15" s="67" t="inlineStr">
        <is>
          <t>Honoraires</t>
        </is>
      </c>
      <c r="E15" s="50" t="inlineStr">
        <is>
          <t>627000</t>
        </is>
      </c>
      <c r="F15" s="37" t="str">
        <f>IFERROR(VLOOKUP(E15,$B$11:$C$18,2,FALSE()),"Compte inconnu")</f>
        <v>Services bancaires</v>
      </c>
    </row>
    <row r="16">
      <c r="B16" s="50" t="inlineStr">
        <is>
          <t>625100</t>
        </is>
      </c>
      <c r="C16" s="67" t="inlineStr">
        <is>
          <t>Voyages et déplacements</t>
        </is>
      </c>
      <c r="E16" s="50" t="inlineStr">
        <is>
          <t>625100</t>
        </is>
      </c>
      <c r="F16" s="37" t="str">
        <f>IFERROR(VLOOKUP(E16,$B$11:$C$18,2,FALSE()),"Compte inconnu")</f>
        <v>Voyages et déplacements</v>
      </c>
    </row>
    <row r="17">
      <c r="B17" s="50" t="inlineStr">
        <is>
          <t>626000</t>
        </is>
      </c>
      <c r="C17" s="67" t="inlineStr">
        <is>
          <t>Frais postaux et télécommunications</t>
        </is>
      </c>
      <c r="E17" s="50" t="inlineStr">
        <is>
          <t>641100</t>
        </is>
      </c>
      <c r="F17" s="37" t="str">
        <f>IFERROR(VLOOKUP(E17,$B$11:$C$18,2,FALSE()),"Compte inconnu")</f>
        <v>Compte inconnu</v>
      </c>
    </row>
    <row r="18">
      <c r="B18" s="50" t="inlineStr">
        <is>
          <t>627000</t>
        </is>
      </c>
      <c r="C18" s="67" t="inlineStr">
        <is>
          <t>Services bancaires</t>
        </is>
      </c>
    </row>
    <row r="20" ht="21.75" customHeight="1">
      <c r="B20" s="10" t="inlineStr">
        <is>
          <t>Corrigé pas à pas</t>
        </is>
      </c>
    </row>
    <row r="21" ht="18" customHeight="1">
      <c r="B21" s="5" t="inlineStr">
        <is>
          <t>Retrouver le libellé</t>
        </is>
      </c>
    </row>
    <row r="22" ht="30.75" customHeight="1">
      <c r="B22" s="7" t="inlineStr">
        <is>
          <t>Étape 1 — Ce que l'on cherche : pour chaque compte saisi, récupérer son libellé dans le plan de comptes.</t>
        </is>
      </c>
    </row>
    <row r="23" ht="43.5" customHeight="1">
      <c r="B23" s="7" t="inlineStr">
        <is>
          <t>Étape 2 — Pourquoi cette fonction : RECHERCHEV cherche la valeur dans la 1ère colonne du tableau et renvoie l'information de la colonne demandée (ici la 2ème). Le dernier argument FAUX impose une correspondance exacte. Les $ verrouillent le plan de comptes pour la recopie.</t>
        </is>
      </c>
    </row>
    <row r="24" ht="17.25" customHeight="1">
      <c r="B24" s="4" t="inlineStr">
        <is>
          <t>Étape 3 — Formule finale : =RECHERCHEV(E11;$B$11:$C$18;2;FAUX)</t>
        </is>
      </c>
    </row>
    <row r="26" ht="18" customHeight="1">
      <c r="B26" s="5" t="inlineStr">
        <is>
          <t>Gérer un compte absent du plan</t>
        </is>
      </c>
    </row>
    <row r="27" ht="30.75" customHeight="1">
      <c r="B27" s="7" t="inlineStr">
        <is>
          <t>Étape 1 — Ce que l'on cherche : un message clair à la place du message d'erreur d'Excel : le compte 641100 n'existe pas dans ce plan de comptes (extrait réduit).</t>
        </is>
      </c>
    </row>
    <row r="28" ht="30.75" customHeight="1">
      <c r="B28" s="7" t="inlineStr">
        <is>
          <t>Étape 2 — Pourquoi cette fonction : SIERREUR remplace n'importe quelle erreur par la valeur de votre choix. On l'enveloppe autour de RECHERCHEV.</t>
        </is>
      </c>
    </row>
    <row r="29" ht="17.25" customHeight="1">
      <c r="B29" s="4" t="inlineStr">
        <is>
          <t>Étape 3 — Formule finale : =SIERREUR(RECHERCHEV(E11;$B$11:$C$18;2;FAUX);"Compte inconnu")</t>
        </is>
      </c>
    </row>
  </sheetData>
  <mergeCells count="14">
    <mergeCell ref="B21:F21"/>
    <mergeCell ref="B4:F4"/>
    <mergeCell ref="B29:F29"/>
    <mergeCell ref="B7:F7"/>
    <mergeCell ref="B6:F6"/>
    <mergeCell ref="B24:F24"/>
    <mergeCell ref="B2:F2"/>
    <mergeCell ref="B20:F20"/>
    <mergeCell ref="B28:F28"/>
    <mergeCell ref="B5:F5"/>
    <mergeCell ref="B23:F23"/>
    <mergeCell ref="B22:F22"/>
    <mergeCell ref="B26:F26"/>
    <mergeCell ref="B27:F27"/>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21.xml><?xml version="1.0" encoding="utf-8"?>
<worksheet xmlns="http://schemas.openxmlformats.org/spreadsheetml/2006/main">
  <sheetPr>
    <tabColor rgb="FF0C29AB"/>
    <outlinePr summaryBelow="1" summaryRight="1"/>
    <pageSetUpPr fitToPage="1"/>
  </sheetPr>
  <dimension ref="B1:F26"/>
  <sheetViews>
    <sheetView showGridLines="0" tabSelected="0" zoomScaleNormal="100" workbookViewId="0">
      <selection activeCell="A1" sqref="A1"/>
    </sheetView>
  </sheetViews>
  <sheetFormatPr baseColWidth="10" defaultColWidth="8.6640625" defaultRowHeight="14.4"/>
  <cols>
    <col width="3" customWidth="1" min="1" max="1"/>
    <col width="24" customWidth="1" min="2" max="2"/>
    <col width="18" customWidth="1" min="3" max="3"/>
    <col width="16" customWidth="1" min="4" max="4"/>
    <col width="18" customWidth="1" min="5" max="6"/>
    <col width="3" customWidth="1" min="7" max="7"/>
  </cols>
  <sheetData>
    <row r="1">
      <c r="B1" s="25" t="inlineStr">
        <is>
          <t>↩ Retour à l'accueil</t>
        </is>
      </c>
    </row>
    <row r="2" ht="27.75" customHeight="1">
      <c r="B2" s="12" t="inlineStr">
        <is>
          <t>10 - INDEX / EQUIV (Énoncé)</t>
        </is>
      </c>
    </row>
    <row r="4" ht="30.75" customHeight="1">
      <c r="B4" s="11" t="inlineStr">
        <is>
          <t>Consigne : retrouvez le montant de charges d'un fournisseur pour un mois donné, à partir du tableau ci-dessous. Faites-le pour les 4 recherches, puis pour la question bonus.</t>
        </is>
      </c>
    </row>
    <row r="5" ht="30.75" customHeight="1">
      <c r="B5" s="7" t="inlineStr">
        <is>
          <t>Objectif : aller chercher une valeur au croisement d'une ligne (le fournisseur) et d'une colonne (le mois).</t>
        </is>
      </c>
    </row>
    <row r="6" ht="17.25" customHeight="1">
      <c r="B6" s="7" t="inlineStr">
        <is>
          <t>À découvrir : INDEX et EQUIV, utilisées ensemble (EQUIV se sert deux fois).</t>
        </is>
      </c>
    </row>
    <row r="7" ht="43.5" customHeight="1">
      <c r="B7" s="1" t="inlineStr">
        <is>
          <t>Pourquoi pas RECHERCHEV ? RECHERCHEV impose de compter soi-même le n° de la colonne et ne sait pas chercher vers la gauche. INDEX / EQUIV se débrouille avec les noms de ligne et de colonne : c'est plus souple et plus sûr si le tableau évolue.</t>
        </is>
      </c>
    </row>
    <row r="9">
      <c r="B9" s="27" t="inlineStr">
        <is>
          <t>Charges mensuelles par fournisseur</t>
        </is>
      </c>
    </row>
    <row r="10" ht="19.5" customHeight="1">
      <c r="B10" s="17" t="inlineStr">
        <is>
          <t>Fournisseur</t>
        </is>
      </c>
      <c r="C10" s="17" t="inlineStr">
        <is>
          <t>Janvier</t>
        </is>
      </c>
      <c r="D10" s="17" t="inlineStr">
        <is>
          <t>Février</t>
        </is>
      </c>
      <c r="E10" s="17" t="inlineStr">
        <is>
          <t>Mars</t>
        </is>
      </c>
      <c r="F10" s="17" t="inlineStr">
        <is>
          <t>Avril</t>
        </is>
      </c>
    </row>
    <row r="11">
      <c r="B11" s="67" t="inlineStr">
        <is>
          <t>EDF</t>
        </is>
      </c>
      <c r="C11" s="42" t="n">
        <v>320</v>
      </c>
      <c r="D11" s="42" t="n">
        <v>305</v>
      </c>
      <c r="E11" s="42" t="n">
        <v>298</v>
      </c>
      <c r="F11" s="42" t="n">
        <v>260</v>
      </c>
    </row>
    <row r="12">
      <c r="B12" s="67" t="inlineStr">
        <is>
          <t>Orange Pro</t>
        </is>
      </c>
      <c r="C12" s="42" t="n">
        <v>89</v>
      </c>
      <c r="D12" s="42" t="n">
        <v>89</v>
      </c>
      <c r="E12" s="42" t="n">
        <v>89</v>
      </c>
      <c r="F12" s="42" t="n">
        <v>95</v>
      </c>
    </row>
    <row r="13">
      <c r="B13" s="67" t="inlineStr">
        <is>
          <t>Bureau Plus</t>
        </is>
      </c>
      <c r="C13" s="42" t="n">
        <v>210</v>
      </c>
      <c r="D13" s="42" t="n">
        <v>150</v>
      </c>
      <c r="E13" s="42" t="n">
        <v>340</v>
      </c>
      <c r="F13" s="42" t="n">
        <v>180</v>
      </c>
    </row>
    <row r="14">
      <c r="B14" s="67" t="inlineStr">
        <is>
          <t>Cegid Loops</t>
        </is>
      </c>
      <c r="C14" s="42" t="n">
        <v>450</v>
      </c>
      <c r="D14" s="42" t="n">
        <v>450</v>
      </c>
      <c r="E14" s="42" t="n">
        <v>450</v>
      </c>
      <c r="F14" s="42" t="n">
        <v>450</v>
      </c>
    </row>
    <row r="15">
      <c r="B15" s="67" t="inlineStr">
        <is>
          <t>SNCF Connect</t>
        </is>
      </c>
      <c r="C15" s="42" t="n">
        <v>120</v>
      </c>
      <c r="D15" s="42" t="n">
        <v>0</v>
      </c>
      <c r="E15" s="42" t="n">
        <v>210</v>
      </c>
      <c r="F15" s="42" t="n">
        <v>65</v>
      </c>
    </row>
    <row r="17">
      <c r="B17" s="27" t="inlineStr">
        <is>
          <t>Vos recherches</t>
        </is>
      </c>
    </row>
    <row r="18" ht="30" customHeight="1">
      <c r="B18" s="17" t="inlineStr">
        <is>
          <t>Fournisseur recherché</t>
        </is>
      </c>
      <c r="C18" s="17" t="inlineStr">
        <is>
          <t>Mois recherché</t>
        </is>
      </c>
      <c r="D18" s="17" t="inlineStr">
        <is>
          <t>Montant trouvé</t>
        </is>
      </c>
    </row>
    <row r="19">
      <c r="B19" s="67" t="inlineStr">
        <is>
          <t>EDF</t>
        </is>
      </c>
      <c r="C19" s="50" t="inlineStr">
        <is>
          <t>Janvier</t>
        </is>
      </c>
      <c r="D19" s="45" t="n"/>
    </row>
    <row r="20">
      <c r="B20" s="67" t="inlineStr">
        <is>
          <t>Orange Pro</t>
        </is>
      </c>
      <c r="C20" s="50" t="inlineStr">
        <is>
          <t>Avril</t>
        </is>
      </c>
      <c r="D20" s="45" t="n"/>
    </row>
    <row r="21">
      <c r="B21" s="67" t="inlineStr">
        <is>
          <t>SNCF Connect</t>
        </is>
      </c>
      <c r="C21" s="50" t="inlineStr">
        <is>
          <t>Février</t>
        </is>
      </c>
      <c r="D21" s="45" t="n"/>
    </row>
    <row r="22">
      <c r="B22" s="67" t="inlineStr">
        <is>
          <t>Bureau Plus</t>
        </is>
      </c>
      <c r="C22" s="50" t="inlineStr">
        <is>
          <t>Mars</t>
        </is>
      </c>
      <c r="D22" s="45" t="n"/>
    </row>
    <row r="24">
      <c r="B24" s="27" t="inlineStr">
        <is>
          <t>Question bonus — retrouver un fournisseur à partir d'un montant</t>
        </is>
      </c>
    </row>
    <row r="25" ht="30" customHeight="1">
      <c r="B25" s="17" t="inlineStr">
        <is>
          <t>Montant cherché (colonne Janvier)</t>
        </is>
      </c>
      <c r="C25" s="17" t="inlineStr">
        <is>
          <t>Fournisseur trouvé</t>
        </is>
      </c>
    </row>
    <row r="26">
      <c r="B26" s="42" t="n">
        <v>210</v>
      </c>
      <c r="C26" s="53" t="n"/>
    </row>
  </sheetData>
  <mergeCells count="5">
    <mergeCell ref="B4:F4"/>
    <mergeCell ref="B7:F7"/>
    <mergeCell ref="B6:F6"/>
    <mergeCell ref="B2:F2"/>
    <mergeCell ref="B5:F5"/>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22.xml><?xml version="1.0" encoding="utf-8"?>
<worksheet xmlns="http://schemas.openxmlformats.org/spreadsheetml/2006/main">
  <sheetPr>
    <tabColor rgb="FFA6A6A6"/>
    <outlinePr summaryBelow="1" summaryRight="1"/>
    <pageSetUpPr fitToPage="1"/>
  </sheetPr>
  <dimension ref="B1:F37"/>
  <sheetViews>
    <sheetView showGridLines="0" tabSelected="0" zoomScaleNormal="100" workbookViewId="0">
      <selection activeCell="A1" sqref="A1"/>
    </sheetView>
  </sheetViews>
  <sheetFormatPr baseColWidth="10" defaultColWidth="8.6640625" defaultRowHeight="14.4"/>
  <cols>
    <col width="3" customWidth="1" min="1" max="1"/>
    <col width="24" customWidth="1" min="2" max="2"/>
    <col width="18" customWidth="1" min="3" max="3"/>
    <col width="16" customWidth="1" min="4" max="4"/>
    <col width="18" customWidth="1" min="5" max="6"/>
    <col width="3" customWidth="1" min="7" max="7"/>
  </cols>
  <sheetData>
    <row r="1">
      <c r="B1" s="25" t="inlineStr">
        <is>
          <t>↩ Retour à l'accueil</t>
        </is>
      </c>
    </row>
    <row r="2" ht="27.75" customHeight="1">
      <c r="B2" s="12" t="inlineStr">
        <is>
          <t>10 - INDEX / EQUIV (Corrigé)</t>
        </is>
      </c>
    </row>
    <row r="4" ht="30.75" customHeight="1">
      <c r="B4" s="11" t="inlineStr">
        <is>
          <t>Consigne : retrouvez le montant de charges d'un fournisseur pour un mois donné, à partir du tableau ci-dessous. Faites-le pour les 4 recherches, puis pour la question bonus.</t>
        </is>
      </c>
    </row>
    <row r="5" ht="30.75" customHeight="1">
      <c r="B5" s="7" t="inlineStr">
        <is>
          <t>Objectif : aller chercher une valeur au croisement d'une ligne (le fournisseur) et d'une colonne (le mois).</t>
        </is>
      </c>
    </row>
    <row r="6" ht="17.25" customHeight="1">
      <c r="B6" s="7" t="inlineStr">
        <is>
          <t>À découvrir : INDEX et EQUIV, utilisées ensemble (EQUIV se sert deux fois).</t>
        </is>
      </c>
    </row>
    <row r="7" ht="43.5" customHeight="1">
      <c r="B7" s="1" t="inlineStr">
        <is>
          <t>Pourquoi pas RECHERCHEV ? RECHERCHEV impose de compter soi-même le n° de la colonne et ne sait pas chercher vers la gauche. INDEX / EQUIV se débrouille avec les noms de ligne et de colonne : c'est plus souple et plus sûr si le tableau évolue.</t>
        </is>
      </c>
    </row>
    <row r="9">
      <c r="B9" s="27" t="inlineStr">
        <is>
          <t>Charges mensuelles par fournisseur</t>
        </is>
      </c>
    </row>
    <row r="10" ht="19.5" customHeight="1">
      <c r="B10" s="17" t="inlineStr">
        <is>
          <t>Fournisseur</t>
        </is>
      </c>
      <c r="C10" s="17" t="inlineStr">
        <is>
          <t>Janvier</t>
        </is>
      </c>
      <c r="D10" s="17" t="inlineStr">
        <is>
          <t>Février</t>
        </is>
      </c>
      <c r="E10" s="17" t="inlineStr">
        <is>
          <t>Mars</t>
        </is>
      </c>
      <c r="F10" s="17" t="inlineStr">
        <is>
          <t>Avril</t>
        </is>
      </c>
    </row>
    <row r="11">
      <c r="B11" s="67" t="inlineStr">
        <is>
          <t>EDF</t>
        </is>
      </c>
      <c r="C11" s="42" t="n">
        <v>320</v>
      </c>
      <c r="D11" s="42" t="n">
        <v>305</v>
      </c>
      <c r="E11" s="42" t="n">
        <v>298</v>
      </c>
      <c r="F11" s="42" t="n">
        <v>260</v>
      </c>
    </row>
    <row r="12">
      <c r="B12" s="67" t="inlineStr">
        <is>
          <t>Orange Pro</t>
        </is>
      </c>
      <c r="C12" s="42" t="n">
        <v>89</v>
      </c>
      <c r="D12" s="42" t="n">
        <v>89</v>
      </c>
      <c r="E12" s="42" t="n">
        <v>89</v>
      </c>
      <c r="F12" s="42" t="n">
        <v>95</v>
      </c>
    </row>
    <row r="13">
      <c r="B13" s="67" t="inlineStr">
        <is>
          <t>Bureau Plus</t>
        </is>
      </c>
      <c r="C13" s="42" t="n">
        <v>210</v>
      </c>
      <c r="D13" s="42" t="n">
        <v>150</v>
      </c>
      <c r="E13" s="42" t="n">
        <v>340</v>
      </c>
      <c r="F13" s="42" t="n">
        <v>180</v>
      </c>
    </row>
    <row r="14">
      <c r="B14" s="67" t="inlineStr">
        <is>
          <t>Cegid Loops</t>
        </is>
      </c>
      <c r="C14" s="42" t="n">
        <v>450</v>
      </c>
      <c r="D14" s="42" t="n">
        <v>450</v>
      </c>
      <c r="E14" s="42" t="n">
        <v>450</v>
      </c>
      <c r="F14" s="42" t="n">
        <v>450</v>
      </c>
    </row>
    <row r="15">
      <c r="B15" s="67" t="inlineStr">
        <is>
          <t>SNCF Connect</t>
        </is>
      </c>
      <c r="C15" s="42" t="n">
        <v>120</v>
      </c>
      <c r="D15" s="42" t="n">
        <v>0</v>
      </c>
      <c r="E15" s="42" t="n">
        <v>210</v>
      </c>
      <c r="F15" s="42" t="n">
        <v>65</v>
      </c>
    </row>
    <row r="17">
      <c r="B17" s="27" t="inlineStr">
        <is>
          <t>Vos recherches</t>
        </is>
      </c>
    </row>
    <row r="18" ht="30" customHeight="1">
      <c r="B18" s="17" t="inlineStr">
        <is>
          <t>Fournisseur recherché</t>
        </is>
      </c>
      <c r="C18" s="17" t="inlineStr">
        <is>
          <t>Mois recherché</t>
        </is>
      </c>
      <c r="D18" s="17" t="inlineStr">
        <is>
          <t>Montant trouvé</t>
        </is>
      </c>
      <c r="E18" s="17" t="inlineStr">
        <is>
          <t>Position de la ligne (EQUIV)</t>
        </is>
      </c>
      <c r="F18" s="17" t="inlineStr">
        <is>
          <t>Position de la colonne (EQUIV)</t>
        </is>
      </c>
    </row>
    <row r="19">
      <c r="B19" s="67" t="inlineStr">
        <is>
          <t>EDF</t>
        </is>
      </c>
      <c r="C19" s="50" t="inlineStr">
        <is>
          <t>Janvier</t>
        </is>
      </c>
      <c r="D19" s="48">
        <f>INDEX($C$11:$F$15,MATCH(B19,$B$11:$B$15,0),MATCH(C19,$C$10:$F$10,0))</f>
        <v>320</v>
      </c>
      <c r="E19" s="54">
        <f>MATCH(B19,$B$11:$B$15,0)</f>
        <v>1</v>
      </c>
      <c r="F19" s="54">
        <f>MATCH(C19,$C$10:$F$10,0)</f>
        <v>1</v>
      </c>
    </row>
    <row r="20">
      <c r="B20" s="67" t="inlineStr">
        <is>
          <t>Orange Pro</t>
        </is>
      </c>
      <c r="C20" s="50" t="inlineStr">
        <is>
          <t>Avril</t>
        </is>
      </c>
      <c r="D20" s="48">
        <f>INDEX($C$11:$F$15,MATCH(B20,$B$11:$B$15,0),MATCH(C20,$C$10:$F$10,0))</f>
        <v>95</v>
      </c>
      <c r="E20" s="54">
        <f>MATCH(B20,$B$11:$B$15,0)</f>
        <v>2</v>
      </c>
      <c r="F20" s="54">
        <f>MATCH(C20,$C$10:$F$10,0)</f>
        <v>4</v>
      </c>
    </row>
    <row r="21">
      <c r="B21" s="67" t="inlineStr">
        <is>
          <t>SNCF Connect</t>
        </is>
      </c>
      <c r="C21" s="50" t="inlineStr">
        <is>
          <t>Février</t>
        </is>
      </c>
      <c r="D21" s="48">
        <f>INDEX($C$11:$F$15,MATCH(B21,$B$11:$B$15,0),MATCH(C21,$C$10:$F$10,0))</f>
        <v>0</v>
      </c>
      <c r="E21" s="54">
        <f>MATCH(B21,$B$11:$B$15,0)</f>
        <v>5</v>
      </c>
      <c r="F21" s="54">
        <f>MATCH(C21,$C$10:$F$10,0)</f>
        <v>2</v>
      </c>
    </row>
    <row r="22">
      <c r="B22" s="67" t="inlineStr">
        <is>
          <t>Bureau Plus</t>
        </is>
      </c>
      <c r="C22" s="50" t="inlineStr">
        <is>
          <t>Mars</t>
        </is>
      </c>
      <c r="D22" s="48">
        <f>INDEX($C$11:$F$15,MATCH(B22,$B$11:$B$15,0),MATCH(C22,$C$10:$F$10,0))</f>
        <v>340</v>
      </c>
      <c r="E22" s="54">
        <f>MATCH(B22,$B$11:$B$15,0)</f>
        <v>3</v>
      </c>
      <c r="F22" s="54">
        <f>MATCH(C22,$C$10:$F$10,0)</f>
        <v>3</v>
      </c>
    </row>
    <row r="24">
      <c r="B24" s="27" t="inlineStr">
        <is>
          <t>Question bonus — retrouver un fournisseur à partir d'un montant</t>
        </is>
      </c>
    </row>
    <row r="25" ht="30" customHeight="1">
      <c r="B25" s="17" t="inlineStr">
        <is>
          <t>Montant cherché (colonne Janvier)</t>
        </is>
      </c>
      <c r="C25" s="17" t="inlineStr">
        <is>
          <t>Fournisseur trouvé</t>
        </is>
      </c>
    </row>
    <row r="26">
      <c r="B26" s="42" t="n">
        <v>210</v>
      </c>
      <c r="C26" s="55" t="str">
        <f>INDEX($B$11:$B$15,MATCH(B26,$C$11:$C$15,0))</f>
        <v>Bureau Plus</v>
      </c>
    </row>
    <row r="28" ht="21.75" customHeight="1">
      <c r="B28" s="10" t="inlineStr">
        <is>
          <t>Corrigé pas à pas</t>
        </is>
      </c>
    </row>
    <row r="29" ht="18" customHeight="1">
      <c r="B29" s="5" t="inlineStr">
        <is>
          <t>Les 4 recherches (même formule, recopiée)</t>
        </is>
      </c>
    </row>
    <row r="30" ht="30.75" customHeight="1">
      <c r="B30" s="7" t="inlineStr">
        <is>
          <t>Étape 1 — Ce que l'on cherche : la valeur située au croisement de la ligne du fournisseur et de la colonne du mois.</t>
        </is>
      </c>
    </row>
    <row r="31" ht="57" customHeight="1">
      <c r="B31" s="7" t="inlineStr">
        <is>
          <t>Étape 2 — Pourquoi cette fonction : EQUIV donne la position d'un élément dans une liste (le 0 impose une correspondance exacte) : on l'utilise deux fois, une pour la ligne, une pour la colonne (voir colonnes E et F). INDEX va ensuite chercher la valeur à ce croisement. Les $ verrouillent le tableau.</t>
        </is>
      </c>
    </row>
    <row r="32" ht="30.75" customHeight="1">
      <c r="B32" s="4" t="inlineStr">
        <is>
          <t>Étape 3 — Formule finale : =INDEX($C$11:$F$15;EQUIV(B19;$B$11:$B$15;0);EQUIV(C19;$C$10:$F$10;0))</t>
        </is>
      </c>
    </row>
    <row r="34" ht="18" customHeight="1">
      <c r="B34" s="5" t="inlineStr">
        <is>
          <t>Question bonus</t>
        </is>
      </c>
    </row>
    <row r="35" ht="30.75" customHeight="1">
      <c r="B35" s="7" t="inlineStr">
        <is>
          <t>Étape 1 — Ce que l'on cherche : le nom du fournisseur alors qu'on ne connaît que le montant de janvier : le nom se trouve à GAUCHE des montants.</t>
        </is>
      </c>
    </row>
    <row r="36" ht="43.5" customHeight="1">
      <c r="B36" s="7" t="inlineStr">
        <is>
          <t>Étape 2 — Pourquoi cette fonction : RECHERCHEV ne sait pas chercher vers la gauche. Avec EQUIV on trouve la position du montant, et INDEX renvoie le nom situé à la même position dans la colonne B.</t>
        </is>
      </c>
    </row>
    <row r="37" ht="17.25" customHeight="1">
      <c r="B37" s="4" t="inlineStr">
        <is>
          <t>Étape 3 — Formule finale : =INDEX($B$11:$B$15;EQUIV(B26;$C$11:$C$15;0))   →  Bureau Plus</t>
        </is>
      </c>
    </row>
  </sheetData>
  <mergeCells count="14">
    <mergeCell ref="B30:F30"/>
    <mergeCell ref="B4:F4"/>
    <mergeCell ref="B29:F29"/>
    <mergeCell ref="B7:F7"/>
    <mergeCell ref="B6:F6"/>
    <mergeCell ref="B2:F2"/>
    <mergeCell ref="B34:F34"/>
    <mergeCell ref="B28:F28"/>
    <mergeCell ref="B5:F5"/>
    <mergeCell ref="B37:F37"/>
    <mergeCell ref="B31:F31"/>
    <mergeCell ref="B36:F36"/>
    <mergeCell ref="B32:F32"/>
    <mergeCell ref="B35:F35"/>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23.xml><?xml version="1.0" encoding="utf-8"?>
<worksheet xmlns="http://schemas.openxmlformats.org/spreadsheetml/2006/main">
  <sheetPr>
    <tabColor rgb="FF0C29AB"/>
    <outlinePr summaryBelow="1" summaryRight="1"/>
    <pageSetUpPr fitToPage="1"/>
  </sheetPr>
  <dimension ref="B1:G23"/>
  <sheetViews>
    <sheetView showGridLines="0" tabSelected="0" zoomScaleNormal="100" workbookViewId="0">
      <selection activeCell="A1" sqref="A1"/>
    </sheetView>
  </sheetViews>
  <sheetFormatPr baseColWidth="10" defaultColWidth="8.6640625" defaultRowHeight="14.4"/>
  <cols>
    <col width="3" customWidth="1" min="1" max="1"/>
    <col width="22" customWidth="1" min="2" max="2"/>
    <col width="19" customWidth="1" min="3" max="3"/>
    <col width="11" customWidth="1" min="4" max="4"/>
    <col width="18" customWidth="1" min="5" max="5"/>
    <col width="20" customWidth="1" min="6" max="6"/>
    <col width="18" customWidth="1" min="7" max="7"/>
    <col width="3" customWidth="1" min="8" max="8"/>
  </cols>
  <sheetData>
    <row r="1">
      <c r="B1" s="25" t="inlineStr">
        <is>
          <t>↩ Retour à l'accueil</t>
        </is>
      </c>
    </row>
    <row r="2" ht="27.75" customHeight="1">
      <c r="B2" s="12" t="inlineStr">
        <is>
          <t>11 - Construire un tableau d'amortissement (Énoncé)</t>
        </is>
      </c>
    </row>
    <row r="4" ht="43.5" customHeight="1">
      <c r="B4" s="11" t="inlineStr">
        <is>
          <t>Consigne : à partir des données de l'immobilisation ci-dessous, construisez le plan d'amortissement linéaire sur 5 ans : base amortissable, taux, dotation annuelle, cumul des amortissements et valeur nette comptable (VNC). Écrivez la formule sur la première ligne, puis recopiez-la vers le bas.</t>
        </is>
      </c>
    </row>
    <row r="5" ht="17.25" customHeight="1">
      <c r="B5" s="7" t="inlineStr">
        <is>
          <t>Objectif : construire un plan d'amortissement ligne par ligne, avec des formules qui se recopient sans erreur.</t>
        </is>
      </c>
    </row>
    <row r="6" ht="30.75" customHeight="1">
      <c r="B6" s="7" t="inlineStr">
        <is>
          <t>À découvrir : les références absolues ($), vues à l'exercice 06 : elles verrouillent une donnée de départ quand on recopie une formule.</t>
        </is>
      </c>
    </row>
    <row r="8">
      <c r="B8" s="27" t="inlineStr">
        <is>
          <t>Données de l'immobilisation</t>
        </is>
      </c>
    </row>
    <row r="9" ht="15" customHeight="1">
      <c r="B9" s="26" t="inlineStr">
        <is>
          <t>Immobilisation</t>
        </is>
      </c>
      <c r="C9" s="67" t="inlineStr">
        <is>
          <t>Photocopieur multifonction</t>
        </is>
      </c>
      <c r="D9" s="74" t="n"/>
    </row>
    <row r="10">
      <c r="B10" s="26" t="inlineStr">
        <is>
          <t>Valeur d'origine HT</t>
        </is>
      </c>
      <c r="C10" s="42" t="n">
        <v>6000</v>
      </c>
    </row>
    <row r="11">
      <c r="B11" s="26" t="inlineStr">
        <is>
          <t>Date d'acquisition</t>
        </is>
      </c>
      <c r="C11" s="32" t="n">
        <v>45292</v>
      </c>
    </row>
    <row r="12">
      <c r="B12" s="26" t="inlineStr">
        <is>
          <t>Durée d'amortissement</t>
        </is>
      </c>
      <c r="C12" s="56" t="n">
        <v>5</v>
      </c>
    </row>
    <row r="13">
      <c r="B13" s="26" t="inlineStr">
        <is>
          <t>Mode</t>
        </is>
      </c>
      <c r="C13" s="67" t="inlineStr">
        <is>
          <t>Linéaire</t>
        </is>
      </c>
    </row>
    <row r="15">
      <c r="B15" s="27" t="inlineStr">
        <is>
          <t>Plan d'amortissement</t>
        </is>
      </c>
    </row>
    <row r="16" ht="30" customHeight="1">
      <c r="B16" s="17" t="inlineStr">
        <is>
          <t>Année</t>
        </is>
      </c>
      <c r="C16" s="17" t="inlineStr">
        <is>
          <t>Base amortissable</t>
        </is>
      </c>
      <c r="D16" s="17" t="inlineStr">
        <is>
          <t>Taux</t>
        </is>
      </c>
      <c r="E16" s="17" t="inlineStr">
        <is>
          <t>Dotation annuelle</t>
        </is>
      </c>
      <c r="F16" s="17" t="inlineStr">
        <is>
          <t>Cumul des amortissements</t>
        </is>
      </c>
      <c r="G16" s="17" t="inlineStr">
        <is>
          <t>VNC fin d'année</t>
        </is>
      </c>
    </row>
    <row r="17">
      <c r="B17" s="41" t="n">
        <v>2024</v>
      </c>
      <c r="C17" s="43" t="n"/>
      <c r="D17" s="57" t="n"/>
      <c r="E17" s="43" t="n"/>
      <c r="F17" s="43" t="n"/>
      <c r="G17" s="43" t="n"/>
    </row>
    <row r="18">
      <c r="B18" s="41" t="n">
        <v>2025</v>
      </c>
      <c r="C18" s="43" t="n"/>
      <c r="D18" s="57" t="n"/>
      <c r="E18" s="43" t="n"/>
      <c r="F18" s="43" t="n"/>
      <c r="G18" s="43" t="n"/>
    </row>
    <row r="19">
      <c r="B19" s="41" t="n">
        <v>2026</v>
      </c>
      <c r="C19" s="43" t="n"/>
      <c r="D19" s="57" t="n"/>
      <c r="E19" s="43" t="n"/>
      <c r="F19" s="43" t="n"/>
      <c r="G19" s="43" t="n"/>
    </row>
    <row r="20">
      <c r="B20" s="41" t="n">
        <v>2027</v>
      </c>
      <c r="C20" s="43" t="n"/>
      <c r="D20" s="57" t="n"/>
      <c r="E20" s="43" t="n"/>
      <c r="F20" s="43" t="n"/>
      <c r="G20" s="43" t="n"/>
    </row>
    <row r="21">
      <c r="B21" s="41" t="n">
        <v>2028</v>
      </c>
      <c r="C21" s="43" t="n"/>
      <c r="D21" s="57" t="n"/>
      <c r="E21" s="43" t="n"/>
      <c r="F21" s="43" t="n"/>
      <c r="G21" s="43" t="n"/>
    </row>
    <row r="23" ht="30" customHeight="1">
      <c r="B23" s="35" t="inlineStr">
        <is>
          <t>Contrôle : total des dotations (doit égaler la valeur d'origine)</t>
        </is>
      </c>
      <c r="E23" s="45" t="n"/>
    </row>
  </sheetData>
  <mergeCells count="6">
    <mergeCell ref="B2:G2"/>
    <mergeCell ref="B5:G5"/>
    <mergeCell ref="B23:D23"/>
    <mergeCell ref="B4:G4"/>
    <mergeCell ref="C9:D9"/>
    <mergeCell ref="B6:G6"/>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24.xml><?xml version="1.0" encoding="utf-8"?>
<worksheet xmlns="http://schemas.openxmlformats.org/spreadsheetml/2006/main">
  <sheetPr>
    <tabColor rgb="FFA6A6A6"/>
    <outlinePr summaryBelow="1" summaryRight="1"/>
    <pageSetUpPr fitToPage="1"/>
  </sheetPr>
  <dimension ref="B1:G44"/>
  <sheetViews>
    <sheetView showGridLines="0" tabSelected="0" zoomScaleNormal="100" workbookViewId="0">
      <selection activeCell="A1" sqref="A1"/>
    </sheetView>
  </sheetViews>
  <sheetFormatPr baseColWidth="10" defaultColWidth="8.6640625" defaultRowHeight="14.4"/>
  <cols>
    <col width="3" customWidth="1" min="1" max="1"/>
    <col width="22" customWidth="1" min="2" max="2"/>
    <col width="19" customWidth="1" min="3" max="3"/>
    <col width="11" customWidth="1" min="4" max="4"/>
    <col width="18" customWidth="1" min="5" max="5"/>
    <col width="20" customWidth="1" min="6" max="6"/>
    <col width="18" customWidth="1" min="7" max="7"/>
    <col width="3" customWidth="1" min="8" max="8"/>
  </cols>
  <sheetData>
    <row r="1">
      <c r="B1" s="25" t="inlineStr">
        <is>
          <t>↩ Retour à l'accueil</t>
        </is>
      </c>
    </row>
    <row r="2" ht="27.75" customHeight="1">
      <c r="B2" s="12" t="inlineStr">
        <is>
          <t>11 - Construire un tableau d'amortissement (Corrigé)</t>
        </is>
      </c>
    </row>
    <row r="4" ht="43.5" customHeight="1">
      <c r="B4" s="11" t="inlineStr">
        <is>
          <t>Consigne : à partir des données de l'immobilisation ci-dessous, construisez le plan d'amortissement linéaire sur 5 ans : base amortissable, taux, dotation annuelle, cumul des amortissements et valeur nette comptable (VNC). Écrivez la formule sur la première ligne, puis recopiez-la vers le bas.</t>
        </is>
      </c>
    </row>
    <row r="5" ht="17.25" customHeight="1">
      <c r="B5" s="7" t="inlineStr">
        <is>
          <t>Objectif : construire un plan d'amortissement ligne par ligne, avec des formules qui se recopient sans erreur.</t>
        </is>
      </c>
    </row>
    <row r="6" ht="30.75" customHeight="1">
      <c r="B6" s="7" t="inlineStr">
        <is>
          <t>À découvrir : les références absolues ($), vues à l'exercice 06 : elles verrouillent une donnée de départ quand on recopie une formule.</t>
        </is>
      </c>
    </row>
    <row r="8">
      <c r="B8" s="27" t="inlineStr">
        <is>
          <t>Données de l'immobilisation</t>
        </is>
      </c>
    </row>
    <row r="9" ht="15" customHeight="1">
      <c r="B9" s="26" t="inlineStr">
        <is>
          <t>Immobilisation</t>
        </is>
      </c>
      <c r="C9" s="67" t="inlineStr">
        <is>
          <t>Photocopieur multifonction</t>
        </is>
      </c>
      <c r="D9" s="74" t="n"/>
    </row>
    <row r="10">
      <c r="B10" s="26" t="inlineStr">
        <is>
          <t>Valeur d'origine HT</t>
        </is>
      </c>
      <c r="C10" s="42" t="n">
        <v>6000</v>
      </c>
    </row>
    <row r="11">
      <c r="B11" s="26" t="inlineStr">
        <is>
          <t>Date d'acquisition</t>
        </is>
      </c>
      <c r="C11" s="32" t="n">
        <v>45292</v>
      </c>
    </row>
    <row r="12">
      <c r="B12" s="26" t="inlineStr">
        <is>
          <t>Durée d'amortissement</t>
        </is>
      </c>
      <c r="C12" s="56" t="n">
        <v>5</v>
      </c>
    </row>
    <row r="13">
      <c r="B13" s="26" t="inlineStr">
        <is>
          <t>Mode</t>
        </is>
      </c>
      <c r="C13" s="67" t="inlineStr">
        <is>
          <t>Linéaire</t>
        </is>
      </c>
    </row>
    <row r="15">
      <c r="B15" s="27" t="inlineStr">
        <is>
          <t>Plan d'amortissement</t>
        </is>
      </c>
    </row>
    <row r="16" ht="30" customHeight="1">
      <c r="B16" s="17" t="inlineStr">
        <is>
          <t>Année</t>
        </is>
      </c>
      <c r="C16" s="17" t="inlineStr">
        <is>
          <t>Base amortissable</t>
        </is>
      </c>
      <c r="D16" s="17" t="inlineStr">
        <is>
          <t>Taux</t>
        </is>
      </c>
      <c r="E16" s="17" t="inlineStr">
        <is>
          <t>Dotation annuelle</t>
        </is>
      </c>
      <c r="F16" s="17" t="inlineStr">
        <is>
          <t>Cumul des amortissements</t>
        </is>
      </c>
      <c r="G16" s="17" t="inlineStr">
        <is>
          <t>VNC fin d'année</t>
        </is>
      </c>
    </row>
    <row r="17">
      <c r="B17" s="41" t="n">
        <v>2024</v>
      </c>
      <c r="C17" s="47">
        <f>$C$10</f>
        <v>6000</v>
      </c>
      <c r="D17" s="58">
        <f>1/$C$12</f>
        <v>0.2</v>
      </c>
      <c r="E17" s="47">
        <f>C17*D17</f>
        <v>1200</v>
      </c>
      <c r="F17" s="47">
        <f>SUM($E$17:E17)</f>
        <v>1200</v>
      </c>
      <c r="G17" s="47">
        <f>$C$10-F17</f>
        <v>4800</v>
      </c>
    </row>
    <row r="18">
      <c r="B18" s="41" t="n">
        <v>2025</v>
      </c>
      <c r="C18" s="47">
        <f>$C$10</f>
        <v>6000</v>
      </c>
      <c r="D18" s="58">
        <f>1/$C$12</f>
        <v>0.2</v>
      </c>
      <c r="E18" s="47">
        <f>C18*D18</f>
        <v>1200</v>
      </c>
      <c r="F18" s="47">
        <f>SUM($E$17:E18)</f>
        <v>2400</v>
      </c>
      <c r="G18" s="47">
        <f>$C$10-F18</f>
        <v>3600</v>
      </c>
    </row>
    <row r="19">
      <c r="B19" s="41" t="n">
        <v>2026</v>
      </c>
      <c r="C19" s="47">
        <f>$C$10</f>
        <v>6000</v>
      </c>
      <c r="D19" s="58">
        <f>1/$C$12</f>
        <v>0.2</v>
      </c>
      <c r="E19" s="47">
        <f>C19*D19</f>
        <v>1200</v>
      </c>
      <c r="F19" s="47">
        <f>SUM($E$17:E19)</f>
        <v>3600</v>
      </c>
      <c r="G19" s="47">
        <f>$C$10-F19</f>
        <v>2400</v>
      </c>
    </row>
    <row r="20">
      <c r="B20" s="41" t="n">
        <v>2027</v>
      </c>
      <c r="C20" s="47">
        <f>$C$10</f>
        <v>6000</v>
      </c>
      <c r="D20" s="58">
        <f>1/$C$12</f>
        <v>0.2</v>
      </c>
      <c r="E20" s="47">
        <f>C20*D20</f>
        <v>1200</v>
      </c>
      <c r="F20" s="47">
        <f>SUM($E$17:E20)</f>
        <v>4800</v>
      </c>
      <c r="G20" s="47">
        <f>$C$10-F20</f>
        <v>1200</v>
      </c>
    </row>
    <row r="21">
      <c r="B21" s="41" t="n">
        <v>2028</v>
      </c>
      <c r="C21" s="47">
        <f>$C$10</f>
        <v>6000</v>
      </c>
      <c r="D21" s="58">
        <f>1/$C$12</f>
        <v>0.2</v>
      </c>
      <c r="E21" s="47">
        <f>C21*D21</f>
        <v>1200</v>
      </c>
      <c r="F21" s="47">
        <f>SUM($E$17:E21)</f>
        <v>6000</v>
      </c>
      <c r="G21" s="47">
        <f>$C$10-F21</f>
        <v>0</v>
      </c>
    </row>
    <row r="23" ht="30" customHeight="1">
      <c r="B23" s="35" t="inlineStr">
        <is>
          <t>Contrôle : total des dotations (doit égaler la valeur d'origine)</t>
        </is>
      </c>
      <c r="E23" s="48">
        <f>SUM(E17:E21)</f>
        <v>6000</v>
      </c>
    </row>
    <row r="25" ht="21.75" customHeight="1">
      <c r="B25" s="10" t="inlineStr">
        <is>
          <t>Corrigé pas à pas</t>
        </is>
      </c>
    </row>
    <row r="26" ht="18" customHeight="1">
      <c r="B26" s="5" t="inlineStr">
        <is>
          <t>Base amortissable et taux</t>
        </is>
      </c>
    </row>
    <row r="27" ht="17.25" customHeight="1">
      <c r="B27" s="7" t="inlineStr">
        <is>
          <t>Étape 1 — Ce que l'on cherche : la valeur à amortir et la part amortie chaque année.</t>
        </is>
      </c>
    </row>
    <row r="28" ht="43.5" customHeight="1">
      <c r="B28" s="7" t="inlineStr">
        <is>
          <t>Étape 2 — Pourquoi cette fonction : en linéaire sans valeur résiduelle, la base est la valeur d'origine et le taux vaut 1 / durée. Le $ verrouille la donnée de départ : en recopiant vers le bas, $C$10 reste C10 (sans $, la formule descendrait sur C11, C12…).</t>
        </is>
      </c>
    </row>
    <row r="29" ht="17.25" customHeight="1">
      <c r="B29" s="4" t="inlineStr">
        <is>
          <t>Étape 3 — Formule finale : =$C$10     et     =1/$C$12</t>
        </is>
      </c>
    </row>
    <row r="31" ht="18" customHeight="1">
      <c r="B31" s="5" t="inlineStr">
        <is>
          <t>Dotation annuelle</t>
        </is>
      </c>
    </row>
    <row r="32" ht="17.25" customHeight="1">
      <c r="B32" s="7" t="inlineStr">
        <is>
          <t>Étape 1 — Ce que l'on cherche : le montant amorti chaque année.</t>
        </is>
      </c>
    </row>
    <row r="33" ht="30.75" customHeight="1">
      <c r="B33" s="7" t="inlineStr">
        <is>
          <t>Étape 2 — Pourquoi cette fonction : dotation = base × taux. Ici pas de $ : on veut au contraire que la formule suive la ligne.</t>
        </is>
      </c>
    </row>
    <row r="34" ht="17.25" customHeight="1">
      <c r="B34" s="4" t="inlineStr">
        <is>
          <t>Étape 3 — Formule finale : =C17*D17</t>
        </is>
      </c>
    </row>
    <row r="36" ht="18" customHeight="1">
      <c r="B36" s="5" t="inlineStr">
        <is>
          <t>Cumul des amortissements</t>
        </is>
      </c>
    </row>
    <row r="37" ht="17.25" customHeight="1">
      <c r="B37" s="7" t="inlineStr">
        <is>
          <t>Étape 1 — Ce que l'on cherche : le total déjà amorti à la fin de chaque année.</t>
        </is>
      </c>
    </row>
    <row r="38" ht="30.75" customHeight="1">
      <c r="B38" s="7" t="inlineStr">
        <is>
          <t>Étape 2 — Pourquoi cette fonction : SOMME avec une plage qui s'agrandit : le début est verrouillé ($E$17), la fin suit la ligne (E17, puis E18…). On additionne ainsi toutes les dotations depuis la première année.</t>
        </is>
      </c>
    </row>
    <row r="39" ht="17.25" customHeight="1">
      <c r="B39" s="4" t="inlineStr">
        <is>
          <t>Étape 3 — Formule finale : =SOMME($E$17:E17)</t>
        </is>
      </c>
    </row>
    <row r="41" ht="18" customHeight="1">
      <c r="B41" s="5" t="inlineStr">
        <is>
          <t>VNC fin d'année</t>
        </is>
      </c>
    </row>
    <row r="42" ht="17.25" customHeight="1">
      <c r="B42" s="7" t="inlineStr">
        <is>
          <t>Étape 1 — Ce que l'on cherche : ce qui reste à amortir : la valeur nette comptable.</t>
        </is>
      </c>
    </row>
    <row r="43" ht="30.75" customHeight="1">
      <c r="B43" s="7" t="inlineStr">
        <is>
          <t>Étape 2 — Pourquoi cette fonction : VNC = valeur d'origine − cumul des amortissements. La valeur d'origine est verrouillée ($C$10), le cumul suit la ligne. Fin 2028, la VNC doit être égale à 0 €.</t>
        </is>
      </c>
    </row>
    <row r="44" ht="17.25" customHeight="1">
      <c r="B44" s="4" t="inlineStr">
        <is>
          <t>Étape 3 — Formule finale : =$C$10-F17</t>
        </is>
      </c>
    </row>
  </sheetData>
  <mergeCells count="23">
    <mergeCell ref="B2:G2"/>
    <mergeCell ref="B42:G42"/>
    <mergeCell ref="B23:D23"/>
    <mergeCell ref="B44:G44"/>
    <mergeCell ref="B29:G29"/>
    <mergeCell ref="B38:G38"/>
    <mergeCell ref="B34:G34"/>
    <mergeCell ref="B28:G28"/>
    <mergeCell ref="B37:G37"/>
    <mergeCell ref="C9:D9"/>
    <mergeCell ref="B33:G33"/>
    <mergeCell ref="B6:G6"/>
    <mergeCell ref="B36:G36"/>
    <mergeCell ref="B5:G5"/>
    <mergeCell ref="B41:G41"/>
    <mergeCell ref="B32:G32"/>
    <mergeCell ref="B4:G4"/>
    <mergeCell ref="B26:G26"/>
    <mergeCell ref="B25:G25"/>
    <mergeCell ref="B31:G31"/>
    <mergeCell ref="B27:G27"/>
    <mergeCell ref="B43:G43"/>
    <mergeCell ref="B39:G39"/>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25.xml><?xml version="1.0" encoding="utf-8"?>
<worksheet xmlns="http://schemas.openxmlformats.org/spreadsheetml/2006/main">
  <sheetPr>
    <tabColor rgb="FF0C29AB"/>
    <outlinePr summaryBelow="1" summaryRight="1"/>
    <pageSetUpPr fitToPage="1"/>
  </sheetPr>
  <dimension ref="B1:E26"/>
  <sheetViews>
    <sheetView showGridLines="0" tabSelected="0" zoomScaleNormal="100" workbookViewId="0">
      <selection activeCell="A1" sqref="A1"/>
    </sheetView>
  </sheetViews>
  <sheetFormatPr baseColWidth="10" defaultColWidth="8.6640625" defaultRowHeight="14.4"/>
  <cols>
    <col width="3" customWidth="1" min="1" max="1"/>
    <col width="34" customWidth="1" min="2" max="2"/>
    <col width="16" customWidth="1" min="3" max="3"/>
    <col width="12" customWidth="1" min="4" max="4"/>
    <col width="18" customWidth="1" min="5" max="5"/>
    <col width="3" customWidth="1" min="6" max="6"/>
  </cols>
  <sheetData>
    <row r="1">
      <c r="B1" s="25" t="inlineStr">
        <is>
          <t>↩ Retour à l'accueil</t>
        </is>
      </c>
    </row>
    <row r="2" ht="27.75" customHeight="1">
      <c r="B2" s="12" t="inlineStr">
        <is>
          <t>12 - Construire une mini déclaration de TVA (Énoncé)</t>
        </is>
      </c>
    </row>
    <row r="4" ht="43.5" customHeight="1">
      <c r="B4" s="11" t="inlineStr">
        <is>
          <t>Consigne : à partir des ventes et achats du mois, calculez la TVA de chaque ligne, la TVA collectée, la TVA déductible, puis le montant de TVA à payer (ou le crédit de TVA si le résultat est négatif).</t>
        </is>
      </c>
    </row>
    <row r="5" ht="30.75" customHeight="1">
      <c r="B5" s="7" t="inlineStr">
        <is>
          <t>Objectif : construire une déclaration de TVA en comprenant chaque montant, puis vérifier le total avec une seule formule.</t>
        </is>
      </c>
    </row>
    <row r="6" ht="30.75" customHeight="1">
      <c r="B6" s="7" t="inlineStr">
        <is>
          <t>À découvrir : SOMME (total ligne par ligne), SOMMEPROD (vérification en une formule) et SI (statut).</t>
        </is>
      </c>
    </row>
    <row r="8">
      <c r="B8" s="27" t="inlineStr">
        <is>
          <t>Ventes du mois (TVA collectée)</t>
        </is>
      </c>
    </row>
    <row r="9" ht="19.5" customHeight="1">
      <c r="B9" s="17" t="inlineStr">
        <is>
          <t>Libellé</t>
        </is>
      </c>
      <c r="C9" s="17" t="inlineStr">
        <is>
          <t>Montant HT</t>
        </is>
      </c>
      <c r="D9" s="17" t="inlineStr">
        <is>
          <t>Taux TVA</t>
        </is>
      </c>
      <c r="E9" s="17" t="inlineStr">
        <is>
          <t>TVA</t>
        </is>
      </c>
    </row>
    <row r="10">
      <c r="B10" s="67" t="inlineStr">
        <is>
          <t>Prestations de conseil</t>
        </is>
      </c>
      <c r="C10" s="42" t="n">
        <v>12500</v>
      </c>
      <c r="D10" s="44" t="n">
        <v>0.2</v>
      </c>
      <c r="E10" s="43" t="n"/>
    </row>
    <row r="11">
      <c r="B11" s="67" t="inlineStr">
        <is>
          <t>Vente de marchandises</t>
        </is>
      </c>
      <c r="C11" s="42" t="n">
        <v>3400</v>
      </c>
      <c r="D11" s="44" t="n">
        <v>0.2</v>
      </c>
      <c r="E11" s="43" t="n"/>
    </row>
    <row r="12">
      <c r="B12" s="67" t="inlineStr">
        <is>
          <t>Prestations de maintenance</t>
        </is>
      </c>
      <c r="C12" s="42" t="n">
        <v>1800</v>
      </c>
      <c r="D12" s="44" t="n">
        <v>0.2</v>
      </c>
      <c r="E12" s="43" t="n"/>
    </row>
    <row r="13">
      <c r="B13" s="26" t="inlineStr">
        <is>
          <t>Total TVA collectée</t>
        </is>
      </c>
      <c r="E13" s="45" t="n"/>
    </row>
    <row r="14">
      <c r="B14" s="20" t="inlineStr">
        <is>
          <t>Vérification avec SOMMEPROD</t>
        </is>
      </c>
      <c r="E14" s="45" t="n"/>
    </row>
    <row r="16">
      <c r="B16" s="27" t="inlineStr">
        <is>
          <t>Achats du mois (TVA déductible)</t>
        </is>
      </c>
    </row>
    <row r="17" ht="19.5" customHeight="1">
      <c r="B17" s="17" t="inlineStr">
        <is>
          <t>Libellé</t>
        </is>
      </c>
      <c r="C17" s="17" t="inlineStr">
        <is>
          <t>Montant HT</t>
        </is>
      </c>
      <c r="D17" s="17" t="inlineStr">
        <is>
          <t>Taux TVA</t>
        </is>
      </c>
      <c r="E17" s="17" t="inlineStr">
        <is>
          <t>TVA</t>
        </is>
      </c>
    </row>
    <row r="18">
      <c r="B18" s="67" t="inlineStr">
        <is>
          <t>Achats de marchandises</t>
        </is>
      </c>
      <c r="C18" s="42" t="n">
        <v>4200</v>
      </c>
      <c r="D18" s="44" t="n">
        <v>0.2</v>
      </c>
      <c r="E18" s="43" t="n"/>
    </row>
    <row r="19">
      <c r="B19" s="67" t="inlineStr">
        <is>
          <t>Loyer du bureau</t>
        </is>
      </c>
      <c r="C19" s="42" t="n">
        <v>1500</v>
      </c>
      <c r="D19" s="44" t="n">
        <v>0.2</v>
      </c>
      <c r="E19" s="43" t="n"/>
    </row>
    <row r="20">
      <c r="B20" s="67" t="inlineStr">
        <is>
          <t>Honoraires expert-comptable</t>
        </is>
      </c>
      <c r="C20" s="42" t="n">
        <v>600</v>
      </c>
      <c r="D20" s="44" t="n">
        <v>0.2</v>
      </c>
      <c r="E20" s="43" t="n"/>
    </row>
    <row r="21">
      <c r="B21" s="67" t="inlineStr">
        <is>
          <t>Frais de déplacement</t>
        </is>
      </c>
      <c r="C21" s="42" t="n">
        <v>280</v>
      </c>
      <c r="D21" s="44" t="n">
        <v>0.1</v>
      </c>
      <c r="E21" s="43" t="n"/>
    </row>
    <row r="22">
      <c r="B22" s="26" t="inlineStr">
        <is>
          <t>Total TVA déductible</t>
        </is>
      </c>
      <c r="E22" s="45" t="n"/>
    </row>
    <row r="23">
      <c r="B23" s="20" t="inlineStr">
        <is>
          <t>Vérification avec SOMMEPROD</t>
        </is>
      </c>
      <c r="E23" s="45" t="n"/>
    </row>
    <row r="25">
      <c r="B25" s="26" t="inlineStr">
        <is>
          <t>TVA à payer (collectée − déductible)</t>
        </is>
      </c>
      <c r="E25" s="45" t="n"/>
    </row>
    <row r="26">
      <c r="B26" s="26" t="inlineStr">
        <is>
          <t>Statut</t>
        </is>
      </c>
      <c r="E26" s="59" t="n"/>
    </row>
  </sheetData>
  <mergeCells count="4">
    <mergeCell ref="B2:E2"/>
    <mergeCell ref="B6:E6"/>
    <mergeCell ref="B5:E5"/>
    <mergeCell ref="B4:E4"/>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26.xml><?xml version="1.0" encoding="utf-8"?>
<worksheet xmlns="http://schemas.openxmlformats.org/spreadsheetml/2006/main">
  <sheetPr>
    <tabColor rgb="FFA6A6A6"/>
    <outlinePr summaryBelow="1" summaryRight="1"/>
    <pageSetUpPr fitToPage="1"/>
  </sheetPr>
  <dimension ref="B1:E47"/>
  <sheetViews>
    <sheetView showGridLines="0" tabSelected="0" zoomScaleNormal="100" workbookViewId="0">
      <selection activeCell="A1" sqref="A1"/>
    </sheetView>
  </sheetViews>
  <sheetFormatPr baseColWidth="10" defaultColWidth="8.6640625" defaultRowHeight="14.4"/>
  <cols>
    <col width="3" customWidth="1" min="1" max="1"/>
    <col width="34" customWidth="1" min="2" max="2"/>
    <col width="16" customWidth="1" min="3" max="3"/>
    <col width="12" customWidth="1" min="4" max="4"/>
    <col width="18" customWidth="1" min="5" max="5"/>
    <col width="3" customWidth="1" min="6" max="6"/>
  </cols>
  <sheetData>
    <row r="1">
      <c r="B1" s="25" t="inlineStr">
        <is>
          <t>↩ Retour à l'accueil</t>
        </is>
      </c>
    </row>
    <row r="2" ht="27.75" customHeight="1">
      <c r="B2" s="12" t="inlineStr">
        <is>
          <t>12 - Construire une mini déclaration de TVA (Corrigé)</t>
        </is>
      </c>
    </row>
    <row r="4" ht="43.5" customHeight="1">
      <c r="B4" s="11" t="inlineStr">
        <is>
          <t>Consigne : à partir des ventes et achats du mois, calculez la TVA de chaque ligne, la TVA collectée, la TVA déductible, puis le montant de TVA à payer (ou le crédit de TVA si le résultat est négatif).</t>
        </is>
      </c>
    </row>
    <row r="5" ht="30.75" customHeight="1">
      <c r="B5" s="7" t="inlineStr">
        <is>
          <t>Objectif : construire une déclaration de TVA en comprenant chaque montant, puis vérifier le total avec une seule formule.</t>
        </is>
      </c>
    </row>
    <row r="6" ht="30.75" customHeight="1">
      <c r="B6" s="7" t="inlineStr">
        <is>
          <t>À découvrir : SOMME (total ligne par ligne), SOMMEPROD (vérification en une formule) et SI (statut).</t>
        </is>
      </c>
    </row>
    <row r="8">
      <c r="B8" s="27" t="inlineStr">
        <is>
          <t>Ventes du mois (TVA collectée)</t>
        </is>
      </c>
    </row>
    <row r="9" ht="19.5" customHeight="1">
      <c r="B9" s="17" t="inlineStr">
        <is>
          <t>Libellé</t>
        </is>
      </c>
      <c r="C9" s="17" t="inlineStr">
        <is>
          <t>Montant HT</t>
        </is>
      </c>
      <c r="D9" s="17" t="inlineStr">
        <is>
          <t>Taux TVA</t>
        </is>
      </c>
      <c r="E9" s="17" t="inlineStr">
        <is>
          <t>TVA</t>
        </is>
      </c>
    </row>
    <row r="10">
      <c r="B10" s="67" t="inlineStr">
        <is>
          <t>Prestations de conseil</t>
        </is>
      </c>
      <c r="C10" s="42" t="n">
        <v>12500</v>
      </c>
      <c r="D10" s="44" t="n">
        <v>0.2</v>
      </c>
      <c r="E10" s="47">
        <f>C10*D10</f>
        <v>2500</v>
      </c>
    </row>
    <row r="11">
      <c r="B11" s="67" t="inlineStr">
        <is>
          <t>Vente de marchandises</t>
        </is>
      </c>
      <c r="C11" s="42" t="n">
        <v>3400</v>
      </c>
      <c r="D11" s="44" t="n">
        <v>0.2</v>
      </c>
      <c r="E11" s="47">
        <f>C11*D11</f>
        <v>680</v>
      </c>
    </row>
    <row r="12">
      <c r="B12" s="67" t="inlineStr">
        <is>
          <t>Prestations de maintenance</t>
        </is>
      </c>
      <c r="C12" s="42" t="n">
        <v>1800</v>
      </c>
      <c r="D12" s="44" t="n">
        <v>0.2</v>
      </c>
      <c r="E12" s="47">
        <f>C12*D12</f>
        <v>360</v>
      </c>
    </row>
    <row r="13">
      <c r="B13" s="26" t="inlineStr">
        <is>
          <t>Total TVA collectée</t>
        </is>
      </c>
      <c r="E13" s="48">
        <f>SUM(E10:E12)</f>
        <v>3540</v>
      </c>
    </row>
    <row r="14">
      <c r="B14" s="20" t="inlineStr">
        <is>
          <t>Vérification avec SOMMEPROD</t>
        </is>
      </c>
      <c r="E14" s="48">
        <f>SUMPRODUCT(C10:C12,D10:D12)</f>
        <v>3540</v>
      </c>
    </row>
    <row r="16">
      <c r="B16" s="27" t="inlineStr">
        <is>
          <t>Achats du mois (TVA déductible)</t>
        </is>
      </c>
    </row>
    <row r="17" ht="19.5" customHeight="1">
      <c r="B17" s="17" t="inlineStr">
        <is>
          <t>Libellé</t>
        </is>
      </c>
      <c r="C17" s="17" t="inlineStr">
        <is>
          <t>Montant HT</t>
        </is>
      </c>
      <c r="D17" s="17" t="inlineStr">
        <is>
          <t>Taux TVA</t>
        </is>
      </c>
      <c r="E17" s="17" t="inlineStr">
        <is>
          <t>TVA</t>
        </is>
      </c>
    </row>
    <row r="18">
      <c r="B18" s="67" t="inlineStr">
        <is>
          <t>Achats de marchandises</t>
        </is>
      </c>
      <c r="C18" s="42" t="n">
        <v>4200</v>
      </c>
      <c r="D18" s="44" t="n">
        <v>0.2</v>
      </c>
      <c r="E18" s="47">
        <f>C18*D18</f>
        <v>840</v>
      </c>
    </row>
    <row r="19">
      <c r="B19" s="67" t="inlineStr">
        <is>
          <t>Loyer du bureau</t>
        </is>
      </c>
      <c r="C19" s="42" t="n">
        <v>1500</v>
      </c>
      <c r="D19" s="44" t="n">
        <v>0.2</v>
      </c>
      <c r="E19" s="47">
        <f>C19*D19</f>
        <v>300</v>
      </c>
    </row>
    <row r="20">
      <c r="B20" s="67" t="inlineStr">
        <is>
          <t>Honoraires expert-comptable</t>
        </is>
      </c>
      <c r="C20" s="42" t="n">
        <v>600</v>
      </c>
      <c r="D20" s="44" t="n">
        <v>0.2</v>
      </c>
      <c r="E20" s="47">
        <f>C20*D20</f>
        <v>120</v>
      </c>
    </row>
    <row r="21">
      <c r="B21" s="67" t="inlineStr">
        <is>
          <t>Frais de déplacement</t>
        </is>
      </c>
      <c r="C21" s="42" t="n">
        <v>280</v>
      </c>
      <c r="D21" s="44" t="n">
        <v>0.1</v>
      </c>
      <c r="E21" s="47">
        <f>C21*D21</f>
        <v>28</v>
      </c>
    </row>
    <row r="22">
      <c r="B22" s="26" t="inlineStr">
        <is>
          <t>Total TVA déductible</t>
        </is>
      </c>
      <c r="E22" s="48">
        <f>SUM(E18:E21)</f>
        <v>1288</v>
      </c>
    </row>
    <row r="23">
      <c r="B23" s="20" t="inlineStr">
        <is>
          <t>Vérification avec SOMMEPROD</t>
        </is>
      </c>
      <c r="E23" s="48">
        <f>SUMPRODUCT(C18:C21,D18:D21)</f>
        <v>1288</v>
      </c>
    </row>
    <row r="25">
      <c r="B25" s="26" t="inlineStr">
        <is>
          <t>TVA à payer (collectée − déductible)</t>
        </is>
      </c>
      <c r="E25" s="48">
        <f>E13-E22</f>
        <v>2252</v>
      </c>
    </row>
    <row r="26">
      <c r="B26" s="26" t="inlineStr">
        <is>
          <t>Statut</t>
        </is>
      </c>
      <c r="E26" s="60" t="str">
        <f>IF(E25&gt;=0,"TVA à payer","Crédit de TVA")</f>
        <v>TVA à payer</v>
      </c>
    </row>
    <row r="28" ht="21.75" customHeight="1">
      <c r="B28" s="10" t="inlineStr">
        <is>
          <t>Corrigé pas à pas</t>
        </is>
      </c>
    </row>
    <row r="29" ht="18" customHeight="1">
      <c r="B29" s="5" t="inlineStr">
        <is>
          <t>TVA de chaque ligne</t>
        </is>
      </c>
    </row>
    <row r="30" ht="30.75" customHeight="1">
      <c r="B30" s="7" t="inlineStr">
        <is>
          <t>Étape 1 — Ce que l'on cherche : le montant de TVA de chaque vente et de chaque achat.</t>
        </is>
      </c>
    </row>
    <row r="31" ht="30.75" customHeight="1">
      <c r="B31" s="7" t="inlineStr">
        <is>
          <t>Étape 2 — Pourquoi cette fonction : TVA = montant HT × taux. Chaque ligne a son propre taux (20 % ou 10 %) : on calcule donc ligne par ligne, sans fonction.</t>
        </is>
      </c>
    </row>
    <row r="32" ht="17.25" customHeight="1">
      <c r="B32" s="4" t="inlineStr">
        <is>
          <t>Étape 3 — Formule finale : =C10*D10   puis recopier vers le bas.</t>
        </is>
      </c>
    </row>
    <row r="34" ht="18" customHeight="1">
      <c r="B34" s="5" t="inlineStr">
        <is>
          <t>Totaux collectée et déductible</t>
        </is>
      </c>
    </row>
    <row r="35" ht="30.75" customHeight="1">
      <c r="B35" s="7" t="inlineStr">
        <is>
          <t>Étape 1 — Ce que l'on cherche : la TVA collectée sur les ventes, et la TVA déductible sur les achats.</t>
        </is>
      </c>
    </row>
    <row r="36" ht="30.75" customHeight="1">
      <c r="B36" s="7" t="inlineStr">
        <is>
          <t>Étape 2 — Pourquoi cette fonction : SOMME additionne les TVA de toutes les lignes du tableau.</t>
        </is>
      </c>
    </row>
    <row r="37" ht="17.25" customHeight="1">
      <c r="B37" s="4" t="inlineStr">
        <is>
          <t>Étape 3 — Formule finale : =SOMME(E10:E12)   et   =SOMME(E18:E21)</t>
        </is>
      </c>
    </row>
    <row r="39" ht="18" customHeight="1">
      <c r="B39" s="5" t="inlineStr">
        <is>
          <t>Vérification avec SOMMEPROD</t>
        </is>
      </c>
    </row>
    <row r="40" ht="30.75" customHeight="1">
      <c r="B40" s="7" t="inlineStr">
        <is>
          <t>Étape 1 — Ce que l'on cherche : obtenir le même total en une seule formule, sans passer par la colonne TVA.</t>
        </is>
      </c>
    </row>
    <row r="41" ht="43.5" customHeight="1">
      <c r="B41" s="7" t="inlineStr">
        <is>
          <t>Étape 2 — Pourquoi cette fonction : SOMMEPROD multiplie deux plages ligne par ligne (HT × taux) puis additionne le tout : c'est exactement ce que vous venez de faire à la main. Les deux résultats doivent être égaux.</t>
        </is>
      </c>
    </row>
    <row r="42" ht="17.25" customHeight="1">
      <c r="B42" s="4" t="inlineStr">
        <is>
          <t>Étape 3 — Formule finale : =SOMMEPROD(C10:C12;D10:D12)</t>
        </is>
      </c>
    </row>
    <row r="44" ht="18" customHeight="1">
      <c r="B44" s="5" t="inlineStr">
        <is>
          <t>TVA à payer et statut</t>
        </is>
      </c>
    </row>
    <row r="45" ht="30.75" customHeight="1">
      <c r="B45" s="7" t="inlineStr">
        <is>
          <t>Étape 1 — Ce que l'on cherche : le solde à verser à l'État, ou le crédit de TVA si les achats l'emportent.</t>
        </is>
      </c>
    </row>
    <row r="46" ht="30.75" customHeight="1">
      <c r="B46" s="7" t="inlineStr">
        <is>
          <t>Étape 2 — Pourquoi cette fonction : TVA à payer = collectée − déductible. SI teste le signe du résultat pour afficher le bon statut.</t>
        </is>
      </c>
    </row>
    <row r="47" ht="30.75" customHeight="1">
      <c r="B47" s="4" t="inlineStr">
        <is>
          <t>Étape 3 — Formule finale : =E13-E22   puis   =SI(E25&gt;=0;"TVA à payer";"Crédit de TVA")</t>
        </is>
      </c>
    </row>
  </sheetData>
  <mergeCells count="21">
    <mergeCell ref="B40:E40"/>
    <mergeCell ref="B6:E6"/>
    <mergeCell ref="B30:E30"/>
    <mergeCell ref="B5:E5"/>
    <mergeCell ref="B36:E36"/>
    <mergeCell ref="B32:E32"/>
    <mergeCell ref="B45:E45"/>
    <mergeCell ref="B41:E41"/>
    <mergeCell ref="B35:E35"/>
    <mergeCell ref="B4:E4"/>
    <mergeCell ref="B47:E47"/>
    <mergeCell ref="B46:E46"/>
    <mergeCell ref="B31:E31"/>
    <mergeCell ref="B39:E39"/>
    <mergeCell ref="B2:E2"/>
    <mergeCell ref="B42:E42"/>
    <mergeCell ref="B44:E44"/>
    <mergeCell ref="B29:E29"/>
    <mergeCell ref="B37:E37"/>
    <mergeCell ref="B28:E28"/>
    <mergeCell ref="B34:E34"/>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27.xml><?xml version="1.0" encoding="utf-8"?>
<worksheet xmlns="http://schemas.openxmlformats.org/spreadsheetml/2006/main">
  <sheetPr>
    <tabColor rgb="FF0B2A4A"/>
    <outlinePr summaryBelow="1" summaryRight="1"/>
    <pageSetUpPr fitToPage="1"/>
  </sheetPr>
  <dimension ref="B1:E35"/>
  <sheetViews>
    <sheetView showGridLines="0" tabSelected="0" zoomScaleNormal="100" workbookViewId="0">
      <selection activeCell="A1" sqref="A1"/>
    </sheetView>
  </sheetViews>
  <sheetFormatPr baseColWidth="10" defaultColWidth="8.6640625" defaultRowHeight="14.4"/>
  <cols>
    <col width="3" customWidth="1" min="1" max="1"/>
    <col width="12" customWidth="1" min="2" max="2"/>
    <col width="48" customWidth="1" min="3" max="3"/>
    <col width="18" customWidth="1" min="4" max="4"/>
    <col width="26" customWidth="1" min="5" max="5"/>
    <col width="3" customWidth="1" min="6" max="6"/>
  </cols>
  <sheetData>
    <row r="1">
      <c r="B1" s="25" t="inlineStr">
        <is>
          <t>↩ Retour à l'accueil</t>
        </is>
      </c>
    </row>
    <row r="2" ht="27.75" customHeight="1">
      <c r="B2" s="12" t="inlineStr">
        <is>
          <t>13 - Construire un état de rapprochement bancaire (Énoncé)</t>
        </is>
      </c>
    </row>
    <row r="4" ht="30.75" customHeight="1">
      <c r="B4" s="11" t="inlineStr">
        <is>
          <t>Consigne : au 31/03, le solde du compte 512 (comptabilité) et le solde du relevé bancaire sont différents. Classez les opérations non pointées, corrigez chacun des deux soldes, puis vérifiez qu'ils sont égaux.</t>
        </is>
      </c>
    </row>
    <row r="5" ht="30.75" customHeight="1">
      <c r="B5" s="7" t="inlineStr">
        <is>
          <t>Objectif : comprendre d'où vient un écart entre la banque et la comptabilité, et le justifier ligne par ligne.</t>
        </is>
      </c>
    </row>
    <row r="6" ht="17.25" customHeight="1">
      <c r="B6" s="7" t="inlineStr">
        <is>
          <t>À découvrir : SOMME.SI (totaliser les opérations selon leur catégorie) et ARRONDI (contrôle final).</t>
        </is>
      </c>
    </row>
    <row r="8" ht="19.5" customHeight="1">
      <c r="B8" s="68" t="inlineStr">
        <is>
          <t>Opération présente en COMPTABILITÉ seulement</t>
        </is>
      </c>
      <c r="C8" s="74" t="n"/>
      <c r="D8" s="69" t="inlineStr">
        <is>
          <t>Opération présente sur le RELEVÉ seulement</t>
        </is>
      </c>
      <c r="E8" s="74" t="n"/>
    </row>
    <row r="9" ht="30" customHeight="1">
      <c r="B9" s="70" t="inlineStr">
        <is>
          <t>Déjà dans le compte 512, mais pas encore chez la banque (ex : chèque émis non débité).</t>
        </is>
      </c>
      <c r="C9" s="74" t="n"/>
      <c r="D9" s="71" t="inlineStr">
        <is>
          <t>Déjà chez la banque, mais pas encore dans notre comptabilité (ex : frais bancaires).</t>
        </is>
      </c>
      <c r="E9" s="74" t="n"/>
    </row>
    <row r="10" ht="19.5" customHeight="1">
      <c r="B10" s="68" t="inlineStr">
        <is>
          <t>↓   On corrige le SOLDE DU RELEVÉ</t>
        </is>
      </c>
      <c r="C10" s="74" t="n"/>
      <c r="D10" s="69" t="inlineStr">
        <is>
          <t>↓   On corrige le SOLDE COMPTA</t>
        </is>
      </c>
      <c r="E10" s="74" t="n"/>
    </row>
    <row r="11" ht="28.5" customHeight="1">
      <c r="B11" s="9" t="inlineStr">
        <is>
          <t>Règle commune : on AJOUTE le montant avec son signe (une sortie d'argent est négative). Le total corrigé côté compta et le total corrigé côté relevé doivent alors être identiques.</t>
        </is>
      </c>
    </row>
    <row r="13">
      <c r="B13" s="27" t="inlineStr">
        <is>
          <t>Soldes au 31/03</t>
        </is>
      </c>
    </row>
    <row r="14" ht="15" customHeight="1">
      <c r="B14" s="26" t="inlineStr">
        <is>
          <t>Solde du compte 512 (comptabilité)</t>
        </is>
      </c>
      <c r="C14" s="74" t="n"/>
      <c r="D14" s="42" t="n">
        <v>8499.5</v>
      </c>
    </row>
    <row r="15" ht="15" customHeight="1">
      <c r="B15" s="26" t="inlineStr">
        <is>
          <t>Solde du relevé bancaire</t>
        </is>
      </c>
      <c r="C15" s="74" t="n"/>
      <c r="D15" s="42" t="n">
        <v>8615.299999999999</v>
      </c>
    </row>
    <row r="17">
      <c r="B17" s="27" t="inlineStr">
        <is>
          <t>Opérations non pointées</t>
        </is>
      </c>
    </row>
    <row r="18" ht="19.5" customHeight="1">
      <c r="B18" s="17" t="inlineStr">
        <is>
          <t>Date</t>
        </is>
      </c>
      <c r="C18" s="17" t="inlineStr">
        <is>
          <t>Libellé</t>
        </is>
      </c>
      <c r="D18" s="17" t="inlineStr">
        <is>
          <t>Montant</t>
        </is>
      </c>
      <c r="E18" s="17" t="inlineStr">
        <is>
          <t>Où figure l'opération ?</t>
        </is>
      </c>
    </row>
    <row r="19">
      <c r="B19" s="50" t="inlineStr">
        <is>
          <t>26/03</t>
        </is>
      </c>
      <c r="C19" s="67" t="inlineStr">
        <is>
          <t>Chèque n° 4519 émis, non encore débité</t>
        </is>
      </c>
      <c r="D19" s="61" t="n">
        <v>-190</v>
      </c>
      <c r="E19" s="50" t="inlineStr">
        <is>
          <t>Compta seule</t>
        </is>
      </c>
    </row>
    <row r="20">
      <c r="B20" s="50" t="inlineStr">
        <is>
          <t>27/03</t>
        </is>
      </c>
      <c r="C20" s="67" t="inlineStr">
        <is>
          <t>Remise du chèque client n° 0087, non encore créditée</t>
        </is>
      </c>
      <c r="D20" s="61" t="n">
        <v>780</v>
      </c>
      <c r="E20" s="50" t="inlineStr">
        <is>
          <t>Compta seule</t>
        </is>
      </c>
    </row>
    <row r="21">
      <c r="B21" s="50" t="inlineStr">
        <is>
          <t>28/03</t>
        </is>
      </c>
      <c r="C21" s="67" t="inlineStr">
        <is>
          <t>Chèque n° 4521 émis, non encore débité</t>
        </is>
      </c>
      <c r="D21" s="61" t="n">
        <v>-450</v>
      </c>
      <c r="E21" s="50" t="inlineStr">
        <is>
          <t>Compta seule</t>
        </is>
      </c>
    </row>
    <row r="22">
      <c r="B22" s="50" t="inlineStr">
        <is>
          <t>30/03</t>
        </is>
      </c>
      <c r="C22" s="67" t="inlineStr">
        <is>
          <t>Virement client reçu, non encore enregistré</t>
        </is>
      </c>
      <c r="D22" s="61" t="n">
        <v>320</v>
      </c>
      <c r="E22" s="50" t="inlineStr">
        <is>
          <t>Relevé seul</t>
        </is>
      </c>
    </row>
    <row r="23">
      <c r="B23" s="50" t="inlineStr">
        <is>
          <t>31/03</t>
        </is>
      </c>
      <c r="C23" s="67" t="inlineStr">
        <is>
          <t>Frais bancaires prélevés, non encore enregistrés</t>
        </is>
      </c>
      <c r="D23" s="61" t="n">
        <v>-64.2</v>
      </c>
      <c r="E23" s="50" t="inlineStr">
        <is>
          <t>Relevé seul</t>
        </is>
      </c>
    </row>
    <row r="25">
      <c r="B25" s="27" t="inlineStr">
        <is>
          <t>1) Solde de la comptabilité, corrigé</t>
        </is>
      </c>
    </row>
    <row r="26" ht="15" customHeight="1">
      <c r="B26" s="26" t="inlineStr">
        <is>
          <t>Solde du compte 512</t>
        </is>
      </c>
      <c r="C26" s="74" t="n"/>
      <c r="D26" s="45" t="n"/>
    </row>
    <row r="27" ht="15" customHeight="1">
      <c r="B27" s="26" t="inlineStr">
        <is>
          <t>+ Total des opérations « Relevé seul »</t>
        </is>
      </c>
      <c r="C27" s="74" t="n"/>
      <c r="D27" s="45" t="n"/>
    </row>
    <row r="28" ht="15" customHeight="1">
      <c r="B28" s="26" t="inlineStr">
        <is>
          <t>Solde compta corrigé</t>
        </is>
      </c>
      <c r="C28" s="74" t="n"/>
      <c r="D28" s="45" t="n"/>
    </row>
    <row r="30">
      <c r="B30" s="27" t="inlineStr">
        <is>
          <t>2) Solde du relevé, corrigé</t>
        </is>
      </c>
    </row>
    <row r="31" ht="15" customHeight="1">
      <c r="B31" s="26" t="inlineStr">
        <is>
          <t>Solde du relevé bancaire</t>
        </is>
      </c>
      <c r="C31" s="74" t="n"/>
      <c r="D31" s="45" t="n"/>
    </row>
    <row r="32" ht="15" customHeight="1">
      <c r="B32" s="26" t="inlineStr">
        <is>
          <t>+ Total des opérations « Compta seule »</t>
        </is>
      </c>
      <c r="C32" s="74" t="n"/>
      <c r="D32" s="45" t="n"/>
    </row>
    <row r="33" ht="15" customHeight="1">
      <c r="B33" s="26" t="inlineStr">
        <is>
          <t>Solde relevé corrigé</t>
        </is>
      </c>
      <c r="C33" s="74" t="n"/>
      <c r="D33" s="45" t="n"/>
    </row>
    <row r="35" ht="15" customHeight="1">
      <c r="B35" s="26" t="inlineStr">
        <is>
          <t>Écart entre les deux soldes corrigés (doit être à zéro)</t>
        </is>
      </c>
      <c r="C35" s="74" t="n"/>
      <c r="D35" s="45" t="n"/>
    </row>
  </sheetData>
  <mergeCells count="20">
    <mergeCell ref="D10:E10"/>
    <mergeCell ref="B6:E6"/>
    <mergeCell ref="B5:E5"/>
    <mergeCell ref="B31:C31"/>
    <mergeCell ref="B27:C27"/>
    <mergeCell ref="B4:E4"/>
    <mergeCell ref="B14:C14"/>
    <mergeCell ref="B8:C8"/>
    <mergeCell ref="B10:C10"/>
    <mergeCell ref="B28:C28"/>
    <mergeCell ref="B11:E11"/>
    <mergeCell ref="B2:E2"/>
    <mergeCell ref="B9:C9"/>
    <mergeCell ref="D9:E9"/>
    <mergeCell ref="D8:E8"/>
    <mergeCell ref="B15:C15"/>
    <mergeCell ref="B33:C33"/>
    <mergeCell ref="B32:C32"/>
    <mergeCell ref="B26:C26"/>
    <mergeCell ref="B35:C35"/>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28.xml><?xml version="1.0" encoding="utf-8"?>
<worksheet xmlns="http://schemas.openxmlformats.org/spreadsheetml/2006/main">
  <sheetPr>
    <tabColor rgb="FFA6A6A6"/>
    <outlinePr summaryBelow="1" summaryRight="1"/>
    <pageSetUpPr fitToPage="1"/>
  </sheetPr>
  <dimension ref="B1:E58"/>
  <sheetViews>
    <sheetView showGridLines="0" tabSelected="0" zoomScaleNormal="100" workbookViewId="0">
      <selection activeCell="A1" sqref="A1"/>
    </sheetView>
  </sheetViews>
  <sheetFormatPr baseColWidth="10" defaultColWidth="8.6640625" defaultRowHeight="14.4"/>
  <cols>
    <col width="3" customWidth="1" min="1" max="1"/>
    <col width="12" customWidth="1" min="2" max="2"/>
    <col width="48" customWidth="1" min="3" max="3"/>
    <col width="18" customWidth="1" min="4" max="4"/>
    <col width="26" customWidth="1" min="5" max="5"/>
    <col width="3" customWidth="1" min="6" max="6"/>
  </cols>
  <sheetData>
    <row r="1">
      <c r="B1" s="25" t="inlineStr">
        <is>
          <t>↩ Retour à l'accueil</t>
        </is>
      </c>
    </row>
    <row r="2" ht="27.75" customHeight="1">
      <c r="B2" s="12" t="inlineStr">
        <is>
          <t>13 - Construire un état de rapprochement bancaire (Corrigé)</t>
        </is>
      </c>
    </row>
    <row r="4" ht="30.75" customHeight="1">
      <c r="B4" s="11" t="inlineStr">
        <is>
          <t>Consigne : au 31/03, le solde du compte 512 (comptabilité) et le solde du relevé bancaire sont différents. Classez les opérations non pointées, corrigez chacun des deux soldes, puis vérifiez qu'ils sont égaux.</t>
        </is>
      </c>
    </row>
    <row r="5" ht="30.75" customHeight="1">
      <c r="B5" s="7" t="inlineStr">
        <is>
          <t>Objectif : comprendre d'où vient un écart entre la banque et la comptabilité, et le justifier ligne par ligne.</t>
        </is>
      </c>
    </row>
    <row r="6" ht="17.25" customHeight="1">
      <c r="B6" s="7" t="inlineStr">
        <is>
          <t>À découvrir : SOMME.SI (totaliser les opérations selon leur catégorie) et ARRONDI (contrôle final).</t>
        </is>
      </c>
    </row>
    <row r="8" ht="19.5" customHeight="1">
      <c r="B8" s="68" t="inlineStr">
        <is>
          <t>Opération présente en COMPTABILITÉ seulement</t>
        </is>
      </c>
      <c r="C8" s="74" t="n"/>
      <c r="D8" s="69" t="inlineStr">
        <is>
          <t>Opération présente sur le RELEVÉ seulement</t>
        </is>
      </c>
      <c r="E8" s="74" t="n"/>
    </row>
    <row r="9" ht="30" customHeight="1">
      <c r="B9" s="70" t="inlineStr">
        <is>
          <t>Déjà dans le compte 512, mais pas encore chez la banque (ex : chèque émis non débité).</t>
        </is>
      </c>
      <c r="C9" s="74" t="n"/>
      <c r="D9" s="71" t="inlineStr">
        <is>
          <t>Déjà chez la banque, mais pas encore dans notre comptabilité (ex : frais bancaires).</t>
        </is>
      </c>
      <c r="E9" s="74" t="n"/>
    </row>
    <row r="10" ht="19.5" customHeight="1">
      <c r="B10" s="68" t="inlineStr">
        <is>
          <t>↓   On corrige le SOLDE DU RELEVÉ</t>
        </is>
      </c>
      <c r="C10" s="74" t="n"/>
      <c r="D10" s="69" t="inlineStr">
        <is>
          <t>↓   On corrige le SOLDE COMPTA</t>
        </is>
      </c>
      <c r="E10" s="74" t="n"/>
    </row>
    <row r="11" ht="28.5" customHeight="1">
      <c r="B11" s="9" t="inlineStr">
        <is>
          <t>Règle commune : on AJOUTE le montant avec son signe (une sortie d'argent est négative). Le total corrigé côté compta et le total corrigé côté relevé doivent alors être identiques.</t>
        </is>
      </c>
    </row>
    <row r="13">
      <c r="B13" s="27" t="inlineStr">
        <is>
          <t>Soldes au 31/03</t>
        </is>
      </c>
    </row>
    <row r="14" ht="15" customHeight="1">
      <c r="B14" s="26" t="inlineStr">
        <is>
          <t>Solde du compte 512 (comptabilité)</t>
        </is>
      </c>
      <c r="C14" s="74" t="n"/>
      <c r="D14" s="42" t="n">
        <v>8499.5</v>
      </c>
    </row>
    <row r="15" ht="15" customHeight="1">
      <c r="B15" s="26" t="inlineStr">
        <is>
          <t>Solde du relevé bancaire</t>
        </is>
      </c>
      <c r="C15" s="74" t="n"/>
      <c r="D15" s="42" t="n">
        <v>8615.299999999999</v>
      </c>
    </row>
    <row r="17">
      <c r="B17" s="27" t="inlineStr">
        <is>
          <t>Opérations non pointées</t>
        </is>
      </c>
    </row>
    <row r="18" ht="19.5" customHeight="1">
      <c r="B18" s="17" t="inlineStr">
        <is>
          <t>Date</t>
        </is>
      </c>
      <c r="C18" s="17" t="inlineStr">
        <is>
          <t>Libellé</t>
        </is>
      </c>
      <c r="D18" s="17" t="inlineStr">
        <is>
          <t>Montant</t>
        </is>
      </c>
      <c r="E18" s="17" t="inlineStr">
        <is>
          <t>Où figure l'opération ?</t>
        </is>
      </c>
    </row>
    <row r="19">
      <c r="B19" s="50" t="inlineStr">
        <is>
          <t>26/03</t>
        </is>
      </c>
      <c r="C19" s="67" t="inlineStr">
        <is>
          <t>Chèque n° 4519 émis, non encore débité</t>
        </is>
      </c>
      <c r="D19" s="61" t="n">
        <v>-190</v>
      </c>
      <c r="E19" s="50" t="inlineStr">
        <is>
          <t>Compta seule</t>
        </is>
      </c>
    </row>
    <row r="20">
      <c r="B20" s="50" t="inlineStr">
        <is>
          <t>27/03</t>
        </is>
      </c>
      <c r="C20" s="67" t="inlineStr">
        <is>
          <t>Remise du chèque client n° 0087, non encore créditée</t>
        </is>
      </c>
      <c r="D20" s="61" t="n">
        <v>780</v>
      </c>
      <c r="E20" s="50" t="inlineStr">
        <is>
          <t>Compta seule</t>
        </is>
      </c>
    </row>
    <row r="21">
      <c r="B21" s="50" t="inlineStr">
        <is>
          <t>28/03</t>
        </is>
      </c>
      <c r="C21" s="67" t="inlineStr">
        <is>
          <t>Chèque n° 4521 émis, non encore débité</t>
        </is>
      </c>
      <c r="D21" s="61" t="n">
        <v>-450</v>
      </c>
      <c r="E21" s="50" t="inlineStr">
        <is>
          <t>Compta seule</t>
        </is>
      </c>
    </row>
    <row r="22">
      <c r="B22" s="50" t="inlineStr">
        <is>
          <t>30/03</t>
        </is>
      </c>
      <c r="C22" s="67" t="inlineStr">
        <is>
          <t>Virement client reçu, non encore enregistré</t>
        </is>
      </c>
      <c r="D22" s="61" t="n">
        <v>320</v>
      </c>
      <c r="E22" s="50" t="inlineStr">
        <is>
          <t>Relevé seul</t>
        </is>
      </c>
    </row>
    <row r="23">
      <c r="B23" s="50" t="inlineStr">
        <is>
          <t>31/03</t>
        </is>
      </c>
      <c r="C23" s="67" t="inlineStr">
        <is>
          <t>Frais bancaires prélevés, non encore enregistrés</t>
        </is>
      </c>
      <c r="D23" s="61" t="n">
        <v>-64.2</v>
      </c>
      <c r="E23" s="50" t="inlineStr">
        <is>
          <t>Relevé seul</t>
        </is>
      </c>
    </row>
    <row r="25">
      <c r="B25" s="27" t="inlineStr">
        <is>
          <t>1) Solde de la comptabilité, corrigé</t>
        </is>
      </c>
    </row>
    <row r="26" ht="15" customHeight="1">
      <c r="B26" s="26" t="inlineStr">
        <is>
          <t>Solde du compte 512</t>
        </is>
      </c>
      <c r="C26" s="74" t="n"/>
      <c r="D26" s="48">
        <f>D14</f>
        <v>8499.5</v>
      </c>
    </row>
    <row r="27" ht="15" customHeight="1">
      <c r="B27" s="26" t="inlineStr">
        <is>
          <t>+ Total des opérations « Relevé seul »</t>
        </is>
      </c>
      <c r="C27" s="74" t="n"/>
      <c r="D27" s="48">
        <f>SUMIF($E$19:$E$23,"Relevé seul",$D$19:$D$23)</f>
        <v>255.8</v>
      </c>
    </row>
    <row r="28" ht="15" customHeight="1">
      <c r="B28" s="26" t="inlineStr">
        <is>
          <t>Solde compta corrigé</t>
        </is>
      </c>
      <c r="C28" s="74" t="n"/>
      <c r="D28" s="48">
        <f>D26+D27</f>
        <v>8755.3</v>
      </c>
    </row>
    <row r="30">
      <c r="B30" s="27" t="inlineStr">
        <is>
          <t>2) Solde du relevé, corrigé</t>
        </is>
      </c>
    </row>
    <row r="31" ht="15" customHeight="1">
      <c r="B31" s="26" t="inlineStr">
        <is>
          <t>Solde du relevé bancaire</t>
        </is>
      </c>
      <c r="C31" s="74" t="n"/>
      <c r="D31" s="48">
        <f>D15</f>
        <v>8615.3</v>
      </c>
    </row>
    <row r="32" ht="15" customHeight="1">
      <c r="B32" s="26" t="inlineStr">
        <is>
          <t>+ Total des opérations « Compta seule »</t>
        </is>
      </c>
      <c r="C32" s="74" t="n"/>
      <c r="D32" s="48">
        <f>SUMIF($E$19:$E$23,"Compta seule",$D$19:$D$23)</f>
        <v>140</v>
      </c>
    </row>
    <row r="33" ht="15" customHeight="1">
      <c r="B33" s="26" t="inlineStr">
        <is>
          <t>Solde relevé corrigé</t>
        </is>
      </c>
      <c r="C33" s="74" t="n"/>
      <c r="D33" s="48">
        <f>D31+D32</f>
        <v>8755.3</v>
      </c>
    </row>
    <row r="35" ht="15" customHeight="1">
      <c r="B35" s="26" t="inlineStr">
        <is>
          <t>Écart entre les deux soldes corrigés (doit être à zéro)</t>
        </is>
      </c>
      <c r="C35" s="74" t="n"/>
      <c r="D35" s="48">
        <f>ROUND(D28-D33,2)</f>
        <v>0</v>
      </c>
    </row>
    <row r="37" ht="21.75" customHeight="1">
      <c r="B37" s="10" t="inlineStr">
        <is>
          <t>Corrigé pas à pas</t>
        </is>
      </c>
    </row>
    <row r="38" ht="18" customHeight="1">
      <c r="B38" s="5" t="inlineStr">
        <is>
          <t>Classer chaque opération</t>
        </is>
      </c>
    </row>
    <row r="39" ht="30.75" customHeight="1">
      <c r="B39" s="7" t="inlineStr">
        <is>
          <t>Étape 1 — Ce que l'on cherche : savoir, pour chaque ligne, de quel côté elle manque : dans la comptabilité ou sur le relevé.</t>
        </is>
      </c>
    </row>
    <row r="40" ht="43.5" customHeight="1">
      <c r="B40" s="7" t="inlineStr">
        <is>
          <t>Étape 2 — Pourquoi cette fonction : une opération déjà dans notre compte 512 mais pas sur le relevé (chèque émis, remise de chèque) est « Compta seule ». Une opération sur le relevé mais pas encore dans notre comptabilité (virement reçu, frais) est « Relevé seul ».</t>
        </is>
      </c>
    </row>
    <row r="41" ht="17.25" customHeight="1">
      <c r="B41" s="4" t="inlineStr">
        <is>
          <t>Étape 3 — À retenir : colonne E du tableau (donnée de l'énoncé).</t>
        </is>
      </c>
    </row>
    <row r="43" ht="18" customHeight="1">
      <c r="B43" s="5" t="inlineStr">
        <is>
          <t>Corriger le solde de la comptabilité</t>
        </is>
      </c>
    </row>
    <row r="44" ht="30.75" customHeight="1">
      <c r="B44" s="7" t="inlineStr">
        <is>
          <t>Étape 1 — Ce que l'on cherche : le solde que devrait afficher le compte 512 une fois les opérations « Relevé seul » enregistrées.</t>
        </is>
      </c>
    </row>
    <row r="45" ht="43.5" customHeight="1">
      <c r="B45" s="7" t="inlineStr">
        <is>
          <t>Étape 2 — Pourquoi cette fonction : ces opérations sont sur le relevé mais pas en compta : on les ajoute, avec leur signe, au solde compta. SOMME.SI additionne uniquement les montants dont la colonne E vaut « Relevé seul ».</t>
        </is>
      </c>
    </row>
    <row r="46" ht="30.75" customHeight="1">
      <c r="B46" s="4" t="inlineStr">
        <is>
          <t>Étape 3 — Formule finale : =SOMME.SI($E$19:$E$23;"Relevé seul";$D$19:$D$23)   puis   =D26+D27   →  8 755,30 €</t>
        </is>
      </c>
    </row>
    <row r="48" ht="18" customHeight="1">
      <c r="B48" s="5" t="inlineStr">
        <is>
          <t>Corriger le solde du relevé</t>
        </is>
      </c>
    </row>
    <row r="49" ht="30.75" customHeight="1">
      <c r="B49" s="7" t="inlineStr">
        <is>
          <t>Étape 1 — Ce que l'on cherche : le solde que la banque affichera quand elle aura traité les opérations « Compta seule ».</t>
        </is>
      </c>
    </row>
    <row r="50" ht="30.75" customHeight="1">
      <c r="B50" s="7" t="inlineStr">
        <is>
          <t>Étape 2 — Pourquoi cette fonction : ces opérations sont déjà en compta mais pas chez la banque : on les ajoute, avec leur signe, au solde du relevé (chèques émis = négatifs, remise de chèque = positive).</t>
        </is>
      </c>
    </row>
    <row r="51" ht="30.75" customHeight="1">
      <c r="B51" s="4" t="inlineStr">
        <is>
          <t>Étape 3 — Formule finale : =SOMME.SI($E$19:$E$23;"Compta seule";$D$19:$D$23)   puis   =D31+D32   →  8 755,30 €</t>
        </is>
      </c>
    </row>
    <row r="53" ht="18" customHeight="1">
      <c r="B53" s="5" t="inlineStr">
        <is>
          <t>Contrôler</t>
        </is>
      </c>
    </row>
    <row r="54" ht="30.75" customHeight="1">
      <c r="B54" s="7" t="inlineStr">
        <is>
          <t>Étape 1 — Ce que l'on cherche : vérifier que les deux soldes corrigés sont identiques : l'écart doit être nul.</t>
        </is>
      </c>
    </row>
    <row r="55" ht="30.75" customHeight="1">
      <c r="B55" s="7" t="inlineStr">
        <is>
          <t>Étape 2 — Pourquoi cette fonction : ARRONDI à 2 décimales évite qu'un minuscule écart informatique (0,0000000001 €) s'affiche à la place du zéro attendu.</t>
        </is>
      </c>
    </row>
    <row r="56" ht="17.25" customHeight="1">
      <c r="B56" s="4" t="inlineStr">
        <is>
          <t>Étape 3 — Formule finale : =ARRONDI(D28-D33;2)   →  0,00 €</t>
        </is>
      </c>
    </row>
    <row r="58" ht="57" customHeight="1">
      <c r="B58" s="1" t="inlineStr">
        <is>
          <t>Pour aller plus loin — écritures à passer : seules les opérations « Relevé seul » donnent lieu à une écriture comptable : virement client reçu (débit 512 / crédit 411) et frais bancaires (débit 627 / crédit 512). Les opérations « Compta seule » n'en nécessitent aucune : elles se régularisent quand la banque les traite.</t>
        </is>
      </c>
    </row>
  </sheetData>
  <mergeCells count="38">
    <mergeCell ref="B40:E40"/>
    <mergeCell ref="D10:E10"/>
    <mergeCell ref="B49:E49"/>
    <mergeCell ref="B37:E37"/>
    <mergeCell ref="B6:E6"/>
    <mergeCell ref="B55:E55"/>
    <mergeCell ref="B51:E51"/>
    <mergeCell ref="B31:C31"/>
    <mergeCell ref="B27:C27"/>
    <mergeCell ref="B5:E5"/>
    <mergeCell ref="B45:E45"/>
    <mergeCell ref="B41:E41"/>
    <mergeCell ref="B50:E50"/>
    <mergeCell ref="B4:E4"/>
    <mergeCell ref="B54:E54"/>
    <mergeCell ref="B14:C14"/>
    <mergeCell ref="B8:C8"/>
    <mergeCell ref="B46:E46"/>
    <mergeCell ref="B56:E56"/>
    <mergeCell ref="B43:E43"/>
    <mergeCell ref="B58:E58"/>
    <mergeCell ref="B10:C10"/>
    <mergeCell ref="B48:E48"/>
    <mergeCell ref="B28:C28"/>
    <mergeCell ref="B39:E39"/>
    <mergeCell ref="B11:E11"/>
    <mergeCell ref="B2:E2"/>
    <mergeCell ref="B9:C9"/>
    <mergeCell ref="D9:E9"/>
    <mergeCell ref="D8:E8"/>
    <mergeCell ref="B15:C15"/>
    <mergeCell ref="B53:E53"/>
    <mergeCell ref="B33:C33"/>
    <mergeCell ref="B44:E44"/>
    <mergeCell ref="B38:E38"/>
    <mergeCell ref="B32:C32"/>
    <mergeCell ref="B26:C26"/>
    <mergeCell ref="B35:C35"/>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29.xml><?xml version="1.0" encoding="utf-8"?>
<worksheet xmlns="http://schemas.openxmlformats.org/spreadsheetml/2006/main">
  <sheetPr>
    <tabColor rgb="FF0C29AB"/>
    <outlinePr summaryBelow="1" summaryRight="1"/>
    <pageSetUpPr fitToPage="1"/>
  </sheetPr>
  <dimension ref="B1:F35"/>
  <sheetViews>
    <sheetView showGridLines="0" tabSelected="0" zoomScaleNormal="100" workbookViewId="0">
      <selection activeCell="A1" sqref="A1"/>
    </sheetView>
  </sheetViews>
  <sheetFormatPr baseColWidth="10" defaultColWidth="8.6640625" defaultRowHeight="14.4"/>
  <cols>
    <col width="3" customWidth="1" min="1" max="1"/>
    <col width="16" customWidth="1" min="2" max="2"/>
    <col width="26" customWidth="1" min="3" max="3"/>
    <col width="16" customWidth="1" min="4" max="5"/>
    <col width="20" customWidth="1" min="6" max="6"/>
    <col width="3" customWidth="1" min="7" max="7"/>
  </cols>
  <sheetData>
    <row r="1">
      <c r="B1" s="25" t="inlineStr">
        <is>
          <t>↩ Retour à l'accueil</t>
        </is>
      </c>
    </row>
    <row r="2" ht="27.75" customHeight="1">
      <c r="B2" s="12" t="inlineStr">
        <is>
          <t>14 - Mise en forme conditionnelle (Énoncé)</t>
        </is>
      </c>
    </row>
    <row r="4" ht="43.5" customHeight="1">
      <c r="B4" s="11" t="inlineStr">
        <is>
          <t>Consigne : voici le suivi des factures fournisseurs à la date de référence du 30/09/2026. Faites ressortir automatiquement les factures en retard, celles qui arrivent à échéance et celles déjà payées, puis répondez aux questions.</t>
        </is>
      </c>
    </row>
    <row r="5" ht="30.75" customHeight="1">
      <c r="B5" s="7" t="inlineStr">
        <is>
          <t>Objectif : faire changer la couleur des cellules automatiquement selon leur contenu, sans les colorier à la main.</t>
        </is>
      </c>
    </row>
    <row r="6" ht="30.75" customHeight="1">
      <c r="B6" s="7" t="inlineStr">
        <is>
          <t>À découvrir : Accueil &gt; Mise en forme conditionnelle : d'abord une règle simple, puis des règles avec formule (condition ET, références mixtes $).</t>
        </is>
      </c>
    </row>
    <row r="8" ht="26.4" customHeight="1">
      <c r="B8" s="26" t="inlineStr">
        <is>
          <t>Date de référence</t>
        </is>
      </c>
      <c r="C8" s="62" t="n">
        <v>46295</v>
      </c>
    </row>
    <row r="10" ht="19.5" customHeight="1">
      <c r="B10" s="17" t="inlineStr">
        <is>
          <t>N° facture</t>
        </is>
      </c>
      <c r="C10" s="17" t="inlineStr">
        <is>
          <t>Fournisseur</t>
        </is>
      </c>
      <c r="D10" s="17" t="inlineStr">
        <is>
          <t>Échéance</t>
        </is>
      </c>
      <c r="E10" s="17" t="inlineStr">
        <is>
          <t>Montant TTC</t>
        </is>
      </c>
      <c r="F10" s="17" t="inlineStr">
        <is>
          <t>Statut</t>
        </is>
      </c>
    </row>
    <row r="11">
      <c r="B11" s="50" t="inlineStr">
        <is>
          <t>F-2026-101</t>
        </is>
      </c>
      <c r="C11" s="67" t="inlineStr">
        <is>
          <t>Kruger Office GmbH</t>
        </is>
      </c>
      <c r="D11" s="62" t="n">
        <v>46280</v>
      </c>
      <c r="E11" s="42" t="n">
        <v>890</v>
      </c>
      <c r="F11" s="50" t="inlineStr">
        <is>
          <t>À payer</t>
        </is>
      </c>
    </row>
    <row r="12">
      <c r="B12" s="50" t="inlineStr">
        <is>
          <t>F-2026-102</t>
        </is>
      </c>
      <c r="C12" s="67" t="inlineStr">
        <is>
          <t>Papeterie Lemoine</t>
        </is>
      </c>
      <c r="D12" s="62" t="n">
        <v>46293</v>
      </c>
      <c r="E12" s="42" t="n">
        <v>145.5</v>
      </c>
      <c r="F12" s="50" t="inlineStr">
        <is>
          <t>Payée</t>
        </is>
      </c>
    </row>
    <row r="13">
      <c r="B13" s="50" t="inlineStr">
        <is>
          <t>F-2026-103</t>
        </is>
      </c>
      <c r="C13" s="67" t="inlineStr">
        <is>
          <t>Atelier Dumas</t>
        </is>
      </c>
      <c r="D13" s="62" t="n">
        <v>46297</v>
      </c>
      <c r="E13" s="42" t="n">
        <v>320</v>
      </c>
      <c r="F13" s="50" t="inlineStr">
        <is>
          <t>À payer</t>
        </is>
      </c>
    </row>
    <row r="14">
      <c r="B14" s="50" t="inlineStr">
        <is>
          <t>F-2026-104</t>
        </is>
      </c>
      <c r="C14" s="67" t="inlineStr">
        <is>
          <t>Nordisk Print</t>
        </is>
      </c>
      <c r="D14" s="62" t="n">
        <v>46300</v>
      </c>
      <c r="E14" s="42" t="n">
        <v>1240</v>
      </c>
      <c r="F14" s="50" t="inlineStr">
        <is>
          <t>À payer</t>
        </is>
      </c>
    </row>
    <row r="15">
      <c r="B15" s="50" t="inlineStr">
        <is>
          <t>F-2026-105</t>
        </is>
      </c>
      <c r="C15" s="67" t="inlineStr">
        <is>
          <t>Bureau Express</t>
        </is>
      </c>
      <c r="D15" s="62" t="n">
        <v>46290</v>
      </c>
      <c r="E15" s="42" t="n">
        <v>78.3</v>
      </c>
      <c r="F15" s="50" t="inlineStr">
        <is>
          <t>À payer</t>
        </is>
      </c>
    </row>
    <row r="16">
      <c r="B16" s="50" t="inlineStr">
        <is>
          <t>F-2026-106</t>
        </is>
      </c>
      <c r="C16" s="67" t="inlineStr">
        <is>
          <t>Imprimerie du Sud</t>
        </is>
      </c>
      <c r="D16" s="62" t="n">
        <v>46315</v>
      </c>
      <c r="E16" s="42" t="n">
        <v>410</v>
      </c>
      <c r="F16" s="50" t="inlineStr">
        <is>
          <t>À payer</t>
        </is>
      </c>
    </row>
    <row r="17">
      <c r="B17" s="50" t="inlineStr">
        <is>
          <t>F-2026-107</t>
        </is>
      </c>
      <c r="C17" s="67" t="inlineStr">
        <is>
          <t>Casa Papel SL</t>
        </is>
      </c>
      <c r="D17" s="62" t="n">
        <v>46275</v>
      </c>
      <c r="E17" s="42" t="n">
        <v>560</v>
      </c>
      <c r="F17" s="50" t="inlineStr">
        <is>
          <t>Payée</t>
        </is>
      </c>
    </row>
    <row r="18">
      <c r="B18" s="50" t="inlineStr">
        <is>
          <t>F-2026-108</t>
        </is>
      </c>
      <c r="C18" s="67" t="inlineStr">
        <is>
          <t>Clean Pro Services</t>
        </is>
      </c>
      <c r="D18" s="62" t="n">
        <v>46302</v>
      </c>
      <c r="E18" s="42" t="n">
        <v>96</v>
      </c>
      <c r="F18" s="50" t="inlineStr">
        <is>
          <t>À payer</t>
        </is>
      </c>
    </row>
    <row r="19">
      <c r="B19" s="50" t="inlineStr">
        <is>
          <t>F-2026-109</t>
        </is>
      </c>
      <c r="C19" s="67" t="inlineStr">
        <is>
          <t>Atelier Dumas</t>
        </is>
      </c>
      <c r="D19" s="62" t="n">
        <v>46338</v>
      </c>
      <c r="E19" s="42" t="n">
        <v>205</v>
      </c>
      <c r="F19" s="50" t="inlineStr">
        <is>
          <t>À payer</t>
        </is>
      </c>
    </row>
    <row r="20">
      <c r="B20" s="50" t="inlineStr">
        <is>
          <t>F-2026-110</t>
        </is>
      </c>
      <c r="C20" s="67" t="inlineStr">
        <is>
          <t>Nordisk Print</t>
        </is>
      </c>
      <c r="D20" s="62" t="n">
        <v>46294</v>
      </c>
      <c r="E20" s="42" t="n">
        <v>730</v>
      </c>
      <c r="F20" s="50" t="inlineStr">
        <is>
          <t>À payer</t>
        </is>
      </c>
    </row>
    <row r="22">
      <c r="B22" s="27" t="inlineStr">
        <is>
          <t>À faire</t>
        </is>
      </c>
    </row>
    <row r="23" ht="30.75" customHeight="1">
      <c r="B23" s="64" t="inlineStr">
        <is>
          <t>1) Colorez en rouge les dates d'échéance antérieures à la date de référence (Règles de mise en surbrillance &gt; Inférieur à). Observez le résultat sur les factures déjà payées.</t>
        </is>
      </c>
    </row>
    <row r="24" ht="30.75" customHeight="1">
      <c r="B24" s="35" t="inlineStr">
        <is>
          <t>Question 1 — Avec cette règle simple, que se passe-t-il pour les factures déjà payées ?</t>
        </is>
      </c>
      <c r="F24" s="59" t="n"/>
    </row>
    <row r="25" ht="28.5" customHeight="1">
      <c r="B25" s="2" t="inlineStr">
        <is>
          <t>Objectif : constater les limites d'une règle qui ne regarde qu'une colonne.   À découvrir : Règles de mise en surbrillance &gt; Inférieur à.</t>
        </is>
      </c>
    </row>
    <row r="27" ht="30.75" customHeight="1">
      <c r="B27" s="64" t="inlineStr">
        <is>
          <t>2) Supprimez cette règle. Créez à la place une règle avec formule qui colore en ROUGE la ligne entière (B11:F20) des factures À PAYER dont l'échéance est dépassée.</t>
        </is>
      </c>
    </row>
    <row r="28" ht="30.75" customHeight="1">
      <c r="B28" s="64" t="inlineStr">
        <is>
          <t>3) Créez une règle avec formule qui colore en ORANGE la ligne entière des factures À PAYER dont l'échéance tombe dans les 7 prochains jours (date de référence comprise).</t>
        </is>
      </c>
    </row>
    <row r="29" ht="17.25" customHeight="1">
      <c r="B29" s="64" t="inlineStr">
        <is>
          <t>4) Écrivez en VERT les lignes des factures « Payée ».</t>
        </is>
      </c>
    </row>
    <row r="31" ht="17.25" customHeight="1">
      <c r="B31" s="35" t="inlineStr">
        <is>
          <t>Question 2 — Combien de lignes apparaissent en rouge ?</t>
        </is>
      </c>
      <c r="F31" s="46" t="n"/>
    </row>
    <row r="32" ht="28.5" customHeight="1">
      <c r="B32" s="2" t="inlineStr">
        <is>
          <t>Objectif : vérifier que la règle met en évidence les bonnes factures.   À découvrir : compter à l'œil (ou, pour la Correction, SOMMEPROD).</t>
        </is>
      </c>
    </row>
    <row r="34" ht="17.25" customHeight="1">
      <c r="B34" s="35" t="inlineStr">
        <is>
          <t>Question 3 — Combien de lignes apparaissent en orange ?</t>
        </is>
      </c>
      <c r="F34" s="46" t="n"/>
    </row>
    <row r="35" ht="15.75" customHeight="1">
      <c r="B35" s="2" t="inlineStr">
        <is>
          <t>Objectif : vérifier la seconde règle.   À découvrir : compter à l'œil (ou, pour la Correction, SOMMEPROD).</t>
        </is>
      </c>
    </row>
  </sheetData>
  <mergeCells count="14">
    <mergeCell ref="B4:F4"/>
    <mergeCell ref="B31:E31"/>
    <mergeCell ref="B29:F29"/>
    <mergeCell ref="B6:F6"/>
    <mergeCell ref="B2:F2"/>
    <mergeCell ref="B25:F25"/>
    <mergeCell ref="B28:F28"/>
    <mergeCell ref="B5:F5"/>
    <mergeCell ref="B23:F23"/>
    <mergeCell ref="B24:E24"/>
    <mergeCell ref="B34:E34"/>
    <mergeCell ref="B32:F32"/>
    <mergeCell ref="B27:F27"/>
    <mergeCell ref="B35:F35"/>
  </mergeCells>
  <dataValidations count="1">
    <dataValidation sqref="F24" showDropDown="0" showInputMessage="0" showErrorMessage="0" allowBlank="1" type="list">
      <formula1>"Colorées à tort,Non colorées"</formula1>
      <formula2>0</formula2>
    </dataValidation>
  </dataValidation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30.xml><?xml version="1.0" encoding="utf-8"?>
<worksheet xmlns="http://schemas.openxmlformats.org/spreadsheetml/2006/main">
  <sheetPr>
    <tabColor rgb="FFA6A6A6"/>
    <outlinePr summaryBelow="1" summaryRight="1"/>
    <pageSetUpPr fitToPage="1"/>
  </sheetPr>
  <dimension ref="B1:F61"/>
  <sheetViews>
    <sheetView showGridLines="0" tabSelected="0" zoomScaleNormal="100" workbookViewId="0">
      <selection activeCell="A1" sqref="A1"/>
    </sheetView>
  </sheetViews>
  <sheetFormatPr baseColWidth="10" defaultColWidth="8.6640625" defaultRowHeight="14.4"/>
  <cols>
    <col width="3" customWidth="1" min="1" max="1"/>
    <col width="16" customWidth="1" min="2" max="2"/>
    <col width="26" customWidth="1" min="3" max="3"/>
    <col width="16" customWidth="1" min="4" max="5"/>
    <col width="20" customWidth="1" min="6" max="6"/>
    <col width="3" customWidth="1" min="7" max="7"/>
  </cols>
  <sheetData>
    <row r="1">
      <c r="B1" s="25" t="inlineStr">
        <is>
          <t>↩ Retour à l'accueil</t>
        </is>
      </c>
    </row>
    <row r="2" ht="27.75" customHeight="1">
      <c r="B2" s="12" t="inlineStr">
        <is>
          <t>14 - Mise en forme conditionnelle (Corrigé)</t>
        </is>
      </c>
    </row>
    <row r="4" ht="43.5" customHeight="1">
      <c r="B4" s="11" t="inlineStr">
        <is>
          <t>Consigne : voici le suivi des factures fournisseurs à la date de référence du 30/09/2026. Faites ressortir automatiquement les factures en retard, celles qui arrivent à échéance et celles déjà payées, puis répondez aux questions.</t>
        </is>
      </c>
    </row>
    <row r="5" ht="30.75" customHeight="1">
      <c r="B5" s="7" t="inlineStr">
        <is>
          <t>Objectif : faire changer la couleur des cellules automatiquement selon leur contenu, sans les colorier à la main.</t>
        </is>
      </c>
    </row>
    <row r="6" ht="30.75" customHeight="1">
      <c r="B6" s="7" t="inlineStr">
        <is>
          <t>À découvrir : Accueil &gt; Mise en forme conditionnelle : d'abord une règle simple, puis des règles avec formule (condition ET, références mixtes $).</t>
        </is>
      </c>
    </row>
    <row r="8" ht="26.4" customHeight="1">
      <c r="B8" s="26" t="inlineStr">
        <is>
          <t>Date de référence</t>
        </is>
      </c>
      <c r="C8" s="62" t="n">
        <v>46295</v>
      </c>
    </row>
    <row r="10" ht="19.5" customHeight="1">
      <c r="B10" s="17" t="inlineStr">
        <is>
          <t>N° facture</t>
        </is>
      </c>
      <c r="C10" s="17" t="inlineStr">
        <is>
          <t>Fournisseur</t>
        </is>
      </c>
      <c r="D10" s="17" t="inlineStr">
        <is>
          <t>Échéance</t>
        </is>
      </c>
      <c r="E10" s="17" t="inlineStr">
        <is>
          <t>Montant TTC</t>
        </is>
      </c>
      <c r="F10" s="17" t="inlineStr">
        <is>
          <t>Statut</t>
        </is>
      </c>
    </row>
    <row r="11">
      <c r="B11" s="50" t="inlineStr">
        <is>
          <t>F-2026-101</t>
        </is>
      </c>
      <c r="C11" s="67" t="inlineStr">
        <is>
          <t>Kruger Office GmbH</t>
        </is>
      </c>
      <c r="D11" s="62" t="n">
        <v>46280</v>
      </c>
      <c r="E11" s="42" t="n">
        <v>890</v>
      </c>
      <c r="F11" s="50" t="inlineStr">
        <is>
          <t>À payer</t>
        </is>
      </c>
    </row>
    <row r="12">
      <c r="B12" s="50" t="inlineStr">
        <is>
          <t>F-2026-102</t>
        </is>
      </c>
      <c r="C12" s="67" t="inlineStr">
        <is>
          <t>Papeterie Lemoine</t>
        </is>
      </c>
      <c r="D12" s="62" t="n">
        <v>46293</v>
      </c>
      <c r="E12" s="42" t="n">
        <v>145.5</v>
      </c>
      <c r="F12" s="50" t="inlineStr">
        <is>
          <t>Payée</t>
        </is>
      </c>
    </row>
    <row r="13">
      <c r="B13" s="50" t="inlineStr">
        <is>
          <t>F-2026-103</t>
        </is>
      </c>
      <c r="C13" s="67" t="inlineStr">
        <is>
          <t>Atelier Dumas</t>
        </is>
      </c>
      <c r="D13" s="62" t="n">
        <v>46297</v>
      </c>
      <c r="E13" s="42" t="n">
        <v>320</v>
      </c>
      <c r="F13" s="50" t="inlineStr">
        <is>
          <t>À payer</t>
        </is>
      </c>
    </row>
    <row r="14">
      <c r="B14" s="50" t="inlineStr">
        <is>
          <t>F-2026-104</t>
        </is>
      </c>
      <c r="C14" s="67" t="inlineStr">
        <is>
          <t>Nordisk Print</t>
        </is>
      </c>
      <c r="D14" s="62" t="n">
        <v>46300</v>
      </c>
      <c r="E14" s="42" t="n">
        <v>1240</v>
      </c>
      <c r="F14" s="50" t="inlineStr">
        <is>
          <t>À payer</t>
        </is>
      </c>
    </row>
    <row r="15">
      <c r="B15" s="50" t="inlineStr">
        <is>
          <t>F-2026-105</t>
        </is>
      </c>
      <c r="C15" s="67" t="inlineStr">
        <is>
          <t>Bureau Express</t>
        </is>
      </c>
      <c r="D15" s="62" t="n">
        <v>46290</v>
      </c>
      <c r="E15" s="42" t="n">
        <v>78.3</v>
      </c>
      <c r="F15" s="50" t="inlineStr">
        <is>
          <t>À payer</t>
        </is>
      </c>
    </row>
    <row r="16">
      <c r="B16" s="50" t="inlineStr">
        <is>
          <t>F-2026-106</t>
        </is>
      </c>
      <c r="C16" s="67" t="inlineStr">
        <is>
          <t>Imprimerie du Sud</t>
        </is>
      </c>
      <c r="D16" s="62" t="n">
        <v>46315</v>
      </c>
      <c r="E16" s="42" t="n">
        <v>410</v>
      </c>
      <c r="F16" s="50" t="inlineStr">
        <is>
          <t>À payer</t>
        </is>
      </c>
    </row>
    <row r="17">
      <c r="B17" s="50" t="inlineStr">
        <is>
          <t>F-2026-107</t>
        </is>
      </c>
      <c r="C17" s="67" t="inlineStr">
        <is>
          <t>Casa Papel SL</t>
        </is>
      </c>
      <c r="D17" s="62" t="n">
        <v>46275</v>
      </c>
      <c r="E17" s="42" t="n">
        <v>560</v>
      </c>
      <c r="F17" s="50" t="inlineStr">
        <is>
          <t>Payée</t>
        </is>
      </c>
    </row>
    <row r="18">
      <c r="B18" s="50" t="inlineStr">
        <is>
          <t>F-2026-108</t>
        </is>
      </c>
      <c r="C18" s="67" t="inlineStr">
        <is>
          <t>Clean Pro Services</t>
        </is>
      </c>
      <c r="D18" s="62" t="n">
        <v>46302</v>
      </c>
      <c r="E18" s="42" t="n">
        <v>96</v>
      </c>
      <c r="F18" s="50" t="inlineStr">
        <is>
          <t>À payer</t>
        </is>
      </c>
    </row>
    <row r="19">
      <c r="B19" s="50" t="inlineStr">
        <is>
          <t>F-2026-109</t>
        </is>
      </c>
      <c r="C19" s="67" t="inlineStr">
        <is>
          <t>Atelier Dumas</t>
        </is>
      </c>
      <c r="D19" s="62" t="n">
        <v>46338</v>
      </c>
      <c r="E19" s="42" t="n">
        <v>205</v>
      </c>
      <c r="F19" s="50" t="inlineStr">
        <is>
          <t>À payer</t>
        </is>
      </c>
    </row>
    <row r="20">
      <c r="B20" s="50" t="inlineStr">
        <is>
          <t>F-2026-110</t>
        </is>
      </c>
      <c r="C20" s="67" t="inlineStr">
        <is>
          <t>Nordisk Print</t>
        </is>
      </c>
      <c r="D20" s="62" t="n">
        <v>46294</v>
      </c>
      <c r="E20" s="42" t="n">
        <v>730</v>
      </c>
      <c r="F20" s="50" t="inlineStr">
        <is>
          <t>À payer</t>
        </is>
      </c>
    </row>
    <row r="22">
      <c r="B22" s="27" t="inlineStr">
        <is>
          <t>À faire</t>
        </is>
      </c>
    </row>
    <row r="23" ht="30.75" customHeight="1">
      <c r="B23" s="64" t="inlineStr">
        <is>
          <t>1) Colorez en rouge les dates d'échéance antérieures à la date de référence (Règles de mise en surbrillance &gt; Inférieur à). Observez le résultat sur les factures déjà payées.</t>
        </is>
      </c>
    </row>
    <row r="24" ht="30.75" customHeight="1">
      <c r="B24" s="35" t="inlineStr">
        <is>
          <t>Question 1 — Avec cette règle simple, que se passe-t-il pour les factures déjà payées ?</t>
        </is>
      </c>
      <c r="F24" s="60" t="inlineStr">
        <is>
          <t>Colorées à tort</t>
        </is>
      </c>
    </row>
    <row r="25" ht="28.5" customHeight="1">
      <c r="B25" s="2" t="inlineStr">
        <is>
          <t>Objectif : constater les limites d'une règle qui ne regarde qu'une colonne.   À découvrir : Règles de mise en surbrillance &gt; Inférieur à.</t>
        </is>
      </c>
    </row>
    <row r="27" ht="30.75" customHeight="1">
      <c r="B27" s="64" t="inlineStr">
        <is>
          <t>2) Supprimez cette règle. Créez à la place une règle avec formule qui colore en ROUGE la ligne entière (B11:F20) des factures À PAYER dont l'échéance est dépassée.</t>
        </is>
      </c>
    </row>
    <row r="28" ht="30.75" customHeight="1">
      <c r="B28" s="64" t="inlineStr">
        <is>
          <t>3) Créez une règle avec formule qui colore en ORANGE la ligne entière des factures À PAYER dont l'échéance tombe dans les 7 prochains jours (date de référence comprise).</t>
        </is>
      </c>
    </row>
    <row r="29" ht="17.25" customHeight="1">
      <c r="B29" s="64" t="inlineStr">
        <is>
          <t>4) Écrivez en VERT les lignes des factures « Payée ».</t>
        </is>
      </c>
    </row>
    <row r="31" ht="17.25" customHeight="1">
      <c r="B31" s="35" t="inlineStr">
        <is>
          <t>Question 2 — Combien de lignes apparaissent en rouge ?</t>
        </is>
      </c>
      <c r="F31" s="49">
        <f>SUMPRODUCT(($F$11:$F$20="À payer")*($D$11:$D$20&lt;$C$8))</f>
        <v>3</v>
      </c>
    </row>
    <row r="32" ht="28.5" customHeight="1">
      <c r="B32" s="2" t="inlineStr">
        <is>
          <t>Objectif : vérifier que la règle met en évidence les bonnes factures.   À découvrir : compter à l'œil (ou, pour la Correction, SOMMEPROD).</t>
        </is>
      </c>
    </row>
    <row r="34" ht="17.25" customHeight="1">
      <c r="B34" s="35" t="inlineStr">
        <is>
          <t>Question 3 — Combien de lignes apparaissent en orange ?</t>
        </is>
      </c>
      <c r="F34" s="49">
        <f>SUMPRODUCT(($F$11:$F$20="À payer")*($D$11:$D$20&gt;=$C$8)*($D$11:$D$20&lt;=$C$8+7))</f>
        <v>3</v>
      </c>
    </row>
    <row r="35" ht="15.75" customHeight="1">
      <c r="B35" s="2" t="inlineStr">
        <is>
          <t>Objectif : vérifier la seconde règle.   À découvrir : compter à l'œil (ou, pour la Correction, SOMMEPROD).</t>
        </is>
      </c>
    </row>
    <row r="37" ht="21.75" customHeight="1">
      <c r="B37" s="10" t="inlineStr">
        <is>
          <t>Corrigé pas à pas</t>
        </is>
      </c>
    </row>
    <row r="38" ht="18" customHeight="1">
      <c r="B38" s="5" t="inlineStr">
        <is>
          <t>Règle simple et sa limite</t>
        </is>
      </c>
    </row>
    <row r="39" ht="17.25" customHeight="1">
      <c r="B39" s="7" t="inlineStr">
        <is>
          <t>Étape 1 — Ce que l'on cherche : colorer les échéances dépassées.</t>
        </is>
      </c>
    </row>
    <row r="40" ht="43.5" customHeight="1">
      <c r="B40" s="7" t="inlineStr">
        <is>
          <t>Étape 2 — Pourquoi cette fonction : « Inférieur à » ne regarde que la date : les factures déjà payées seraient colorées aussi, ce qui est trompeur. Il faut tenir compte de deux informations à la fois : le statut ET la date.</t>
        </is>
      </c>
    </row>
    <row r="41" ht="30.75" customHeight="1">
      <c r="B41" s="4" t="inlineStr">
        <is>
          <t>Étape 3 — Manipulation : sélectionner D11:D20 &gt; Accueil &gt; Mise en forme conditionnelle &gt; Règles de mise en surbrillance &gt; Inférieur à &gt; $C$8.</t>
        </is>
      </c>
    </row>
    <row r="43" ht="18" customHeight="1">
      <c r="B43" s="5" t="inlineStr">
        <is>
          <t>Règle rouge — facture en retard</t>
        </is>
      </c>
    </row>
    <row r="44" ht="30.75" customHeight="1">
      <c r="B44" s="7" t="inlineStr">
        <is>
          <t>Étape 1 — Ce que l'on cherche : colorer toute la ligne d'une facture non payée dont l'échéance est dépassée.</t>
        </is>
      </c>
    </row>
    <row r="45" ht="57" customHeight="1">
      <c r="B45" s="7" t="inlineStr">
        <is>
          <t>Étape 2 — Pourquoi cette fonction : on utilise une règle avec formule : ET vérifie que les deux conditions sont vraies. Le $ devant F et D verrouille la colonne (référence mixte) pour que toute la ligne suive la même condition ; $C$8 verrouille la date de référence. La formule est écrite pour la 1ère ligne (11) de la zone.</t>
        </is>
      </c>
    </row>
    <row r="46" ht="43.5" customHeight="1">
      <c r="B46" s="4" t="inlineStr">
        <is>
          <t>Étape 3 — Manipulation et formule : sélectionner B11:F20 &gt; Mise en forme conditionnelle &gt; Nouvelle règle &gt; Utiliser une formule…
=ET($F11="À payer";$D11&lt;$C$8)</t>
        </is>
      </c>
    </row>
    <row r="48" ht="18" customHeight="1">
      <c r="B48" s="5" t="inlineStr">
        <is>
          <t>Règle orange — échéance proche</t>
        </is>
      </c>
    </row>
    <row r="49" ht="17.25" customHeight="1">
      <c r="B49" s="7" t="inlineStr">
        <is>
          <t>Étape 1 — Ce que l'on cherche : repérer les factures à payer dans les 7 prochains jours.</t>
        </is>
      </c>
    </row>
    <row r="50" ht="30.75" customHeight="1">
      <c r="B50" s="7" t="inlineStr">
        <is>
          <t>Étape 2 — Pourquoi cette fonction : trois conditions à la fois : à payer, échéance à partir de la date de référence, et au plus 7 jours après.</t>
        </is>
      </c>
    </row>
    <row r="51" ht="17.25" customHeight="1">
      <c r="B51" s="4" t="inlineStr">
        <is>
          <t>Étape 3 — Formule finale : =ET($F11="À payer";$D11&gt;=$C$8;$D11&lt;=$C$8+7)</t>
        </is>
      </c>
    </row>
    <row r="53" ht="18" customHeight="1">
      <c r="B53" s="5" t="inlineStr">
        <is>
          <t>Règle verte — facture payée</t>
        </is>
      </c>
    </row>
    <row r="54" ht="17.25" customHeight="1">
      <c r="B54" s="7" t="inlineStr">
        <is>
          <t>Étape 1 — Ce que l'on cherche : écrire en vert les factures déjà réglées.</t>
        </is>
      </c>
    </row>
    <row r="55" ht="30.75" customHeight="1">
      <c r="B55" s="7" t="inlineStr">
        <is>
          <t>Étape 2 — Pourquoi cette fonction : une seule condition suffit : le statut vaut « Payée ». Ici, on choisit une police verte plutôt qu'un fond coloré.</t>
        </is>
      </c>
    </row>
    <row r="56" ht="17.25" customHeight="1">
      <c r="B56" s="4" t="inlineStr">
        <is>
          <t>Étape 3 — Formule finale : =$F11="Payée"</t>
        </is>
      </c>
    </row>
    <row r="58" ht="18" customHeight="1">
      <c r="B58" s="5" t="inlineStr">
        <is>
          <t>Pour aller plus loin</t>
        </is>
      </c>
    </row>
    <row r="59" ht="30.75" customHeight="1">
      <c r="B59" s="7" t="inlineStr">
        <is>
          <t>Étape 1 — Ce que l'on cherche : que les couleurs suivent le calendrier sans rien modifier chaque jour.</t>
        </is>
      </c>
    </row>
    <row r="60" ht="30.75" customHeight="1">
      <c r="B60" s="7" t="inlineStr">
        <is>
          <t>Étape 2 — Pourquoi cette fonction : remplacer la date de référence fixe par la date du jour : la fonction AUJOURDHUI() se met à jour toute seule à chaque ouverture du fichier.</t>
        </is>
      </c>
    </row>
    <row r="61" ht="17.25" customHeight="1">
      <c r="B61" s="4" t="inlineStr">
        <is>
          <t>Étape 3 — Formule finale : =ET($F11="À payer";$D11&lt;AUJOURDHUI())</t>
        </is>
      </c>
    </row>
  </sheetData>
  <mergeCells count="35">
    <mergeCell ref="B4:F4"/>
    <mergeCell ref="B54:F54"/>
    <mergeCell ref="B25:F25"/>
    <mergeCell ref="B59:F59"/>
    <mergeCell ref="B46:F46"/>
    <mergeCell ref="B24:E24"/>
    <mergeCell ref="B56:F56"/>
    <mergeCell ref="B58:F58"/>
    <mergeCell ref="B27:F27"/>
    <mergeCell ref="B43:F43"/>
    <mergeCell ref="B39:F39"/>
    <mergeCell ref="B48:F48"/>
    <mergeCell ref="B2:F2"/>
    <mergeCell ref="B60:F60"/>
    <mergeCell ref="B61:F61"/>
    <mergeCell ref="B23:F23"/>
    <mergeCell ref="B53:F53"/>
    <mergeCell ref="B44:F44"/>
    <mergeCell ref="B31:E31"/>
    <mergeCell ref="B29:F29"/>
    <mergeCell ref="B38:F38"/>
    <mergeCell ref="B28:F28"/>
    <mergeCell ref="B37:F37"/>
    <mergeCell ref="B40:F40"/>
    <mergeCell ref="B49:F49"/>
    <mergeCell ref="B55:F55"/>
    <mergeCell ref="B6:F6"/>
    <mergeCell ref="B51:F51"/>
    <mergeCell ref="B5:F5"/>
    <mergeCell ref="B45:F45"/>
    <mergeCell ref="B34:E34"/>
    <mergeCell ref="B32:F32"/>
    <mergeCell ref="B50:F50"/>
    <mergeCell ref="B41:F41"/>
    <mergeCell ref="B35:F35"/>
  </mergeCells>
  <conditionalFormatting sqref="B11:F20">
    <cfRule type="expression" priority="2" dxfId="2">
      <formula>AND($F11="À payer",$D11&lt;$C$8)</formula>
    </cfRule>
    <cfRule type="expression" priority="3" dxfId="1">
      <formula>AND($F11="À payer",$D11&gt;=$C$8,$D11&lt;=$C$8+7)</formula>
    </cfRule>
    <cfRule type="expression" priority="4" dxfId="0">
      <formula>$F11="Payée"</formula>
    </cfRule>
  </conditionalFormatting>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31.xml><?xml version="1.0" encoding="utf-8"?>
<worksheet xmlns="http://schemas.openxmlformats.org/spreadsheetml/2006/main">
  <sheetPr>
    <tabColor rgb="FF0C29AB"/>
    <outlinePr summaryBelow="1" summaryRight="1"/>
    <pageSetUpPr fitToPage="1"/>
  </sheetPr>
  <dimension ref="A1:F44"/>
  <sheetViews>
    <sheetView showGridLines="0" tabSelected="0" zoomScaleNormal="100" workbookViewId="0">
      <selection activeCell="A1" sqref="A1"/>
    </sheetView>
  </sheetViews>
  <sheetFormatPr baseColWidth="10" defaultColWidth="8.6640625" defaultRowHeight="14.4"/>
  <cols>
    <col width="3" customWidth="1" min="1" max="1"/>
    <col width="10" customWidth="1" min="2" max="2"/>
    <col width="14" customWidth="1" min="3" max="3"/>
    <col width="26" customWidth="1" min="4" max="4"/>
    <col width="18" customWidth="1" min="5" max="5"/>
    <col width="20" customWidth="1" min="6" max="6"/>
    <col width="3" customWidth="1" min="7" max="7"/>
  </cols>
  <sheetData>
    <row r="1">
      <c r="B1" s="25" t="inlineStr">
        <is>
          <t>↩ Retour à l'accueil</t>
        </is>
      </c>
    </row>
    <row r="2" ht="27.75" customHeight="1">
      <c r="B2" s="12" t="inlineStr">
        <is>
          <t>15 - Tableau croisé dynamique (Énoncé)</t>
        </is>
      </c>
    </row>
    <row r="4" ht="43.5" customHeight="1">
      <c r="B4" s="11" t="inlineStr">
        <is>
          <t>Consigne : voici 20 achats de janvier à mai. Sans écrire aucune formule, faites-les résumer automatiquement par un tableau croisé dynamique (TCD), puis répondez aux questions en lisant votre TCD.</t>
        </is>
      </c>
    </row>
    <row r="5" ht="30.75" customHeight="1">
      <c r="B5" s="7" t="inlineStr">
        <is>
          <t>Objectif : résumer une longue liste en quelques lignes : total par fournisseur, nombre de factures par catégorie.</t>
        </is>
      </c>
    </row>
    <row r="6" ht="30.75" customHeight="1">
      <c r="B6" s="7" t="inlineStr">
        <is>
          <t>À découvrir : le tableau croisé dynamique : Insertion &gt; Tableau croisé dynamique, puis glisser les champs dans Lignes et Valeurs.</t>
        </is>
      </c>
    </row>
    <row r="8">
      <c r="B8" s="27" t="inlineStr">
        <is>
          <t>Achats de janvier à mai</t>
        </is>
      </c>
    </row>
    <row r="9" ht="19.5" customHeight="1">
      <c r="B9" s="17" t="inlineStr">
        <is>
          <t>N°</t>
        </is>
      </c>
      <c r="C9" s="17" t="inlineStr">
        <is>
          <t>Date</t>
        </is>
      </c>
      <c r="D9" s="17" t="inlineStr">
        <is>
          <t>Fournisseur</t>
        </is>
      </c>
      <c r="E9" s="17" t="inlineStr">
        <is>
          <t>Catégorie</t>
        </is>
      </c>
      <c r="F9" s="17" t="inlineStr">
        <is>
          <t>Montant HT</t>
        </is>
      </c>
    </row>
    <row r="10">
      <c r="B10" s="41" t="n">
        <v>1</v>
      </c>
      <c r="C10" s="62" t="n">
        <v>46027</v>
      </c>
      <c r="D10" s="67" t="inlineStr">
        <is>
          <t>Papeterie Lemoine</t>
        </is>
      </c>
      <c r="E10" s="67" t="inlineStr">
        <is>
          <t>Fournitures</t>
        </is>
      </c>
      <c r="F10" s="42" t="n">
        <v>120.5</v>
      </c>
    </row>
    <row r="11">
      <c r="B11" s="41" t="n">
        <v>2</v>
      </c>
      <c r="C11" s="62" t="n">
        <v>46034</v>
      </c>
      <c r="D11" s="67" t="inlineStr">
        <is>
          <t>Kruger Office GmbH</t>
        </is>
      </c>
      <c r="E11" s="67" t="inlineStr">
        <is>
          <t>Informatique</t>
        </is>
      </c>
      <c r="F11" s="42" t="n">
        <v>890</v>
      </c>
    </row>
    <row r="12">
      <c r="B12" s="41" t="n">
        <v>3</v>
      </c>
      <c r="C12" s="62" t="n">
        <v>46040</v>
      </c>
      <c r="D12" s="67" t="inlineStr">
        <is>
          <t>Atelier Dumas</t>
        </is>
      </c>
      <c r="E12" s="67" t="inlineStr">
        <is>
          <t>Entretien</t>
        </is>
      </c>
      <c r="F12" s="42" t="n">
        <v>210</v>
      </c>
    </row>
    <row r="13">
      <c r="B13" s="41" t="n">
        <v>4</v>
      </c>
      <c r="C13" s="62" t="n">
        <v>46047</v>
      </c>
      <c r="D13" s="67" t="inlineStr">
        <is>
          <t>Nordisk Print</t>
        </is>
      </c>
      <c r="E13" s="67" t="inlineStr">
        <is>
          <t>Impression</t>
        </is>
      </c>
      <c r="F13" s="42" t="n">
        <v>640</v>
      </c>
    </row>
    <row r="14">
      <c r="B14" s="41" t="n">
        <v>5</v>
      </c>
      <c r="C14" s="62" t="n">
        <v>46055</v>
      </c>
      <c r="D14" s="67" t="inlineStr">
        <is>
          <t>Bureau Express</t>
        </is>
      </c>
      <c r="E14" s="67" t="inlineStr">
        <is>
          <t>Fournitures</t>
        </is>
      </c>
      <c r="F14" s="42" t="n">
        <v>78.3</v>
      </c>
    </row>
    <row r="15">
      <c r="B15" s="41" t="n">
        <v>6</v>
      </c>
      <c r="C15" s="62" t="n">
        <v>46062</v>
      </c>
      <c r="D15" s="67" t="inlineStr">
        <is>
          <t>Papeterie Lemoine</t>
        </is>
      </c>
      <c r="E15" s="67" t="inlineStr">
        <is>
          <t>Fournitures</t>
        </is>
      </c>
      <c r="F15" s="42" t="n">
        <v>45.9</v>
      </c>
    </row>
    <row r="16">
      <c r="B16" s="41" t="n">
        <v>7</v>
      </c>
      <c r="C16" s="62" t="n">
        <v>46069</v>
      </c>
      <c r="D16" s="67" t="inlineStr">
        <is>
          <t>Kruger Office GmbH</t>
        </is>
      </c>
      <c r="E16" s="67" t="inlineStr">
        <is>
          <t>Informatique</t>
        </is>
      </c>
      <c r="F16" s="42" t="n">
        <v>1250</v>
      </c>
    </row>
    <row r="17">
      <c r="B17" s="41" t="n">
        <v>8</v>
      </c>
      <c r="C17" s="62" t="n">
        <v>46076</v>
      </c>
      <c r="D17" s="67" t="inlineStr">
        <is>
          <t>Atelier Dumas</t>
        </is>
      </c>
      <c r="E17" s="67" t="inlineStr">
        <is>
          <t>Entretien</t>
        </is>
      </c>
      <c r="F17" s="42" t="n">
        <v>185</v>
      </c>
    </row>
    <row r="18">
      <c r="B18" s="41" t="n">
        <v>9</v>
      </c>
      <c r="C18" s="62" t="n">
        <v>46083</v>
      </c>
      <c r="D18" s="67" t="inlineStr">
        <is>
          <t>Nordisk Print</t>
        </is>
      </c>
      <c r="E18" s="67" t="inlineStr">
        <is>
          <t>Impression</t>
        </is>
      </c>
      <c r="F18" s="42" t="n">
        <v>320</v>
      </c>
    </row>
    <row r="19">
      <c r="B19" s="41" t="n">
        <v>10</v>
      </c>
      <c r="C19" s="62" t="n">
        <v>46090</v>
      </c>
      <c r="D19" s="67" t="inlineStr">
        <is>
          <t>Bureau Express</t>
        </is>
      </c>
      <c r="E19" s="67" t="inlineStr">
        <is>
          <t>Fournitures</t>
        </is>
      </c>
      <c r="F19" s="42" t="n">
        <v>132.6</v>
      </c>
    </row>
    <row r="20">
      <c r="B20" s="41" t="n">
        <v>11</v>
      </c>
      <c r="C20" s="62" t="n">
        <v>46097</v>
      </c>
      <c r="D20" s="67" t="inlineStr">
        <is>
          <t>Papeterie Lemoine</t>
        </is>
      </c>
      <c r="E20" s="67" t="inlineStr">
        <is>
          <t>Fournitures</t>
        </is>
      </c>
      <c r="F20" s="42" t="n">
        <v>67.2</v>
      </c>
    </row>
    <row r="21">
      <c r="B21" s="41" t="n">
        <v>12</v>
      </c>
      <c r="C21" s="62" t="n">
        <v>46104</v>
      </c>
      <c r="D21" s="67" t="inlineStr">
        <is>
          <t>Kruger Office GmbH</t>
        </is>
      </c>
      <c r="E21" s="67" t="inlineStr">
        <is>
          <t>Informatique</t>
        </is>
      </c>
      <c r="F21" s="42" t="n">
        <v>415</v>
      </c>
    </row>
    <row r="22">
      <c r="B22" s="41" t="n">
        <v>13</v>
      </c>
      <c r="C22" s="62" t="n">
        <v>46111</v>
      </c>
      <c r="D22" s="67" t="inlineStr">
        <is>
          <t>Atelier Dumas</t>
        </is>
      </c>
      <c r="E22" s="67" t="inlineStr">
        <is>
          <t>Entretien</t>
        </is>
      </c>
      <c r="F22" s="42" t="n">
        <v>260</v>
      </c>
    </row>
    <row r="23">
      <c r="B23" s="41" t="n">
        <v>14</v>
      </c>
      <c r="C23" s="62" t="n">
        <v>46118</v>
      </c>
      <c r="D23" s="67" t="inlineStr">
        <is>
          <t>Nordisk Print</t>
        </is>
      </c>
      <c r="E23" s="67" t="inlineStr">
        <is>
          <t>Impression</t>
        </is>
      </c>
      <c r="F23" s="42" t="n">
        <v>580</v>
      </c>
    </row>
    <row r="24">
      <c r="B24" s="41" t="n">
        <v>15</v>
      </c>
      <c r="C24" s="62" t="n">
        <v>46125</v>
      </c>
      <c r="D24" s="67" t="inlineStr">
        <is>
          <t>Bureau Express</t>
        </is>
      </c>
      <c r="E24" s="67" t="inlineStr">
        <is>
          <t>Fournitures</t>
        </is>
      </c>
      <c r="F24" s="42" t="n">
        <v>94.09999999999999</v>
      </c>
    </row>
    <row r="25">
      <c r="B25" s="41" t="n">
        <v>16</v>
      </c>
      <c r="C25" s="62" t="n">
        <v>46132</v>
      </c>
      <c r="D25" s="67" t="inlineStr">
        <is>
          <t>Papeterie Lemoine</t>
        </is>
      </c>
      <c r="E25" s="67" t="inlineStr">
        <is>
          <t>Fournitures</t>
        </is>
      </c>
      <c r="F25" s="42" t="n">
        <v>38.75</v>
      </c>
    </row>
    <row r="26">
      <c r="B26" s="41" t="n">
        <v>17</v>
      </c>
      <c r="C26" s="62" t="n">
        <v>46139</v>
      </c>
      <c r="D26" s="67" t="inlineStr">
        <is>
          <t>Kruger Office GmbH</t>
        </is>
      </c>
      <c r="E26" s="67" t="inlineStr">
        <is>
          <t>Informatique</t>
        </is>
      </c>
      <c r="F26" s="42" t="n">
        <v>720</v>
      </c>
    </row>
    <row r="27">
      <c r="B27" s="41" t="n">
        <v>18</v>
      </c>
      <c r="C27" s="62" t="n">
        <v>46146</v>
      </c>
      <c r="D27" s="67" t="inlineStr">
        <is>
          <t>Atelier Dumas</t>
        </is>
      </c>
      <c r="E27" s="67" t="inlineStr">
        <is>
          <t>Entretien</t>
        </is>
      </c>
      <c r="F27" s="42" t="n">
        <v>195</v>
      </c>
    </row>
    <row r="28">
      <c r="B28" s="41" t="n">
        <v>19</v>
      </c>
      <c r="C28" s="62" t="n">
        <v>46153</v>
      </c>
      <c r="D28" s="67" t="inlineStr">
        <is>
          <t>Nordisk Print</t>
        </is>
      </c>
      <c r="E28" s="67" t="inlineStr">
        <is>
          <t>Impression</t>
        </is>
      </c>
      <c r="F28" s="42" t="n">
        <v>410</v>
      </c>
    </row>
    <row r="29">
      <c r="B29" s="41" t="n">
        <v>20</v>
      </c>
      <c r="C29" s="62" t="n">
        <v>46160</v>
      </c>
      <c r="D29" s="67" t="inlineStr">
        <is>
          <t>Bureau Express</t>
        </is>
      </c>
      <c r="E29" s="67" t="inlineStr">
        <is>
          <t>Fournitures</t>
        </is>
      </c>
      <c r="F29" s="42" t="n">
        <v>156.4</v>
      </c>
    </row>
    <row r="30"/>
    <row r="31" ht="19.5" customHeight="1">
      <c r="B31" s="26" t="inlineStr">
        <is>
          <t>Total des montants HT (pour contrôler votre TCD)</t>
        </is>
      </c>
      <c r="C31" s="73" t="n"/>
      <c r="D31" s="73" t="n"/>
      <c r="E31" s="74" t="n"/>
      <c r="F31" s="45" t="n"/>
    </row>
    <row r="32">
      <c r="B32" s="27" t="inlineStr">
        <is>
          <t>À faire</t>
        </is>
      </c>
    </row>
    <row r="33" ht="30.75" customHeight="1">
      <c r="B33" s="64" t="inlineStr">
        <is>
          <t>1) Créez un TCD (dans une nouvelle feuille) qui donne le total des achats par fournisseur.</t>
        </is>
      </c>
    </row>
    <row r="34" ht="30.75" customHeight="1">
      <c r="B34" s="64" t="inlineStr">
        <is>
          <t>2) Créez un second TCD qui donne, par catégorie, le total des achats ET le nombre de factures.</t>
        </is>
      </c>
    </row>
    <row r="35" ht="17.25" customHeight="1">
      <c r="B35" s="64" t="inlineStr">
        <is>
          <t>3) Vérifiez que le total général de votre TCD est égal au total de contrôle ci-dessus.</t>
        </is>
      </c>
    </row>
    <row r="37" ht="17.25" customHeight="1">
      <c r="B37" s="35" t="inlineStr">
        <is>
          <t>Question 1 — Quel fournisseur a le total d'achats le plus élevé ?</t>
        </is>
      </c>
      <c r="F37" s="59" t="n"/>
    </row>
    <row r="38" ht="28.5" customHeight="1">
      <c r="B38" s="2" t="inlineStr">
        <is>
          <t>Objectif : lire un résultat dans un TCD.   À découvrir : le TCD n°1 (tri par montant décroissant possible).</t>
        </is>
      </c>
    </row>
    <row r="40" ht="17.25" customHeight="1">
      <c r="B40" s="35" t="inlineStr">
        <is>
          <t>Question 2 — Quel est le total d'achats de ce fournisseur ?</t>
        </is>
      </c>
      <c r="F40" s="45" t="n"/>
    </row>
    <row r="41" ht="15.75" customHeight="1">
      <c r="B41" s="2" t="inlineStr">
        <is>
          <t>Objectif : lire un montant dans un TCD.   À découvrir : le TCD n°1.</t>
        </is>
      </c>
    </row>
    <row r="43" ht="17.25" customHeight="1">
      <c r="B43" s="35" t="inlineStr">
        <is>
          <t>Question 3 — Quelle catégorie compte le plus de factures ?</t>
        </is>
      </c>
      <c r="F43" s="59" t="n"/>
    </row>
    <row r="44" ht="28.5" customHeight="1">
      <c r="B44" s="2" t="inlineStr">
        <is>
          <t>Objectif : lire un nombre de lignes dans un TCD.   À découvrir : le TCD n°2 (valeur « Nombre de N° »).</t>
        </is>
      </c>
    </row>
  </sheetData>
  <mergeCells count="14">
    <mergeCell ref="B44:F44"/>
    <mergeCell ref="B4:F4"/>
    <mergeCell ref="B40:E40"/>
    <mergeCell ref="B31:E31"/>
    <mergeCell ref="B6:F6"/>
    <mergeCell ref="B38:F38"/>
    <mergeCell ref="B2:F2"/>
    <mergeCell ref="B43:E43"/>
    <mergeCell ref="B34:F34"/>
    <mergeCell ref="B33:F33"/>
    <mergeCell ref="B5:F5"/>
    <mergeCell ref="B37:E37"/>
    <mergeCell ref="B41:F41"/>
    <mergeCell ref="B35:F35"/>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32.xml><?xml version="1.0" encoding="utf-8"?>
<worksheet xmlns="http://schemas.openxmlformats.org/spreadsheetml/2006/main">
  <sheetPr>
    <tabColor rgb="FFA6A6A6"/>
    <outlinePr summaryBelow="1" summaryRight="1"/>
    <pageSetUpPr fitToPage="1"/>
  </sheetPr>
  <dimension ref="A1:F78"/>
  <sheetViews>
    <sheetView showGridLines="0" tabSelected="0" zoomScaleNormal="100" workbookViewId="0">
      <selection activeCell="A1" sqref="A1"/>
    </sheetView>
  </sheetViews>
  <sheetFormatPr baseColWidth="10" defaultColWidth="8.6640625" defaultRowHeight="14.4"/>
  <cols>
    <col width="3" customWidth="1" min="1" max="1"/>
    <col width="10" customWidth="1" min="2" max="2"/>
    <col width="14" customWidth="1" min="3" max="3"/>
    <col width="26" customWidth="1" min="4" max="4"/>
    <col width="18" customWidth="1" min="5" max="5"/>
    <col width="20" customWidth="1" min="6" max="6"/>
    <col width="3" customWidth="1" min="7" max="7"/>
  </cols>
  <sheetData>
    <row r="1">
      <c r="B1" s="25" t="inlineStr">
        <is>
          <t>↩ Retour à l'accueil</t>
        </is>
      </c>
    </row>
    <row r="2" ht="27.75" customHeight="1">
      <c r="B2" s="12" t="inlineStr">
        <is>
          <t>15 - Tableau croisé dynamique (Corrigé)</t>
        </is>
      </c>
    </row>
    <row r="4" ht="43.5" customHeight="1">
      <c r="B4" s="11" t="inlineStr">
        <is>
          <t>Consigne : voici 20 achats de janvier à mai. Sans écrire aucune formule, faites-les résumer automatiquement par un tableau croisé dynamique (TCD), puis répondez aux questions en lisant votre TCD.</t>
        </is>
      </c>
    </row>
    <row r="5" ht="30.75" customHeight="1">
      <c r="B5" s="7" t="inlineStr">
        <is>
          <t>Objectif : résumer une longue liste en quelques lignes : total par fournisseur, nombre de factures par catégorie.</t>
        </is>
      </c>
    </row>
    <row r="6" ht="30.75" customHeight="1">
      <c r="B6" s="7" t="inlineStr">
        <is>
          <t>À découvrir : le tableau croisé dynamique : Insertion &gt; Tableau croisé dynamique, puis glisser les champs dans Lignes et Valeurs.</t>
        </is>
      </c>
    </row>
    <row r="8">
      <c r="B8" s="27" t="inlineStr">
        <is>
          <t>Achats de janvier à mai</t>
        </is>
      </c>
    </row>
    <row r="9" ht="19.5" customHeight="1">
      <c r="B9" s="17" t="inlineStr">
        <is>
          <t>N°</t>
        </is>
      </c>
      <c r="C9" s="17" t="inlineStr">
        <is>
          <t>Date</t>
        </is>
      </c>
      <c r="D9" s="17" t="inlineStr">
        <is>
          <t>Fournisseur</t>
        </is>
      </c>
      <c r="E9" s="17" t="inlineStr">
        <is>
          <t>Catégorie</t>
        </is>
      </c>
      <c r="F9" s="17" t="inlineStr">
        <is>
          <t>Montant HT</t>
        </is>
      </c>
    </row>
    <row r="10">
      <c r="B10" s="41" t="n">
        <v>1</v>
      </c>
      <c r="C10" s="62" t="n">
        <v>46027</v>
      </c>
      <c r="D10" s="67" t="inlineStr">
        <is>
          <t>Papeterie Lemoine</t>
        </is>
      </c>
      <c r="E10" s="67" t="inlineStr">
        <is>
          <t>Fournitures</t>
        </is>
      </c>
      <c r="F10" s="42" t="n">
        <v>120.5</v>
      </c>
    </row>
    <row r="11">
      <c r="B11" s="41" t="n">
        <v>2</v>
      </c>
      <c r="C11" s="62" t="n">
        <v>46034</v>
      </c>
      <c r="D11" s="67" t="inlineStr">
        <is>
          <t>Kruger Office GmbH</t>
        </is>
      </c>
      <c r="E11" s="67" t="inlineStr">
        <is>
          <t>Informatique</t>
        </is>
      </c>
      <c r="F11" s="42" t="n">
        <v>890</v>
      </c>
    </row>
    <row r="12">
      <c r="B12" s="41" t="n">
        <v>3</v>
      </c>
      <c r="C12" s="62" t="n">
        <v>46040</v>
      </c>
      <c r="D12" s="67" t="inlineStr">
        <is>
          <t>Atelier Dumas</t>
        </is>
      </c>
      <c r="E12" s="67" t="inlineStr">
        <is>
          <t>Entretien</t>
        </is>
      </c>
      <c r="F12" s="42" t="n">
        <v>210</v>
      </c>
    </row>
    <row r="13">
      <c r="B13" s="41" t="n">
        <v>4</v>
      </c>
      <c r="C13" s="62" t="n">
        <v>46047</v>
      </c>
      <c r="D13" s="67" t="inlineStr">
        <is>
          <t>Nordisk Print</t>
        </is>
      </c>
      <c r="E13" s="67" t="inlineStr">
        <is>
          <t>Impression</t>
        </is>
      </c>
      <c r="F13" s="42" t="n">
        <v>640</v>
      </c>
    </row>
    <row r="14">
      <c r="B14" s="41" t="n">
        <v>5</v>
      </c>
      <c r="C14" s="62" t="n">
        <v>46055</v>
      </c>
      <c r="D14" s="67" t="inlineStr">
        <is>
          <t>Bureau Express</t>
        </is>
      </c>
      <c r="E14" s="67" t="inlineStr">
        <is>
          <t>Fournitures</t>
        </is>
      </c>
      <c r="F14" s="42" t="n">
        <v>78.3</v>
      </c>
    </row>
    <row r="15">
      <c r="B15" s="41" t="n">
        <v>6</v>
      </c>
      <c r="C15" s="62" t="n">
        <v>46062</v>
      </c>
      <c r="D15" s="67" t="inlineStr">
        <is>
          <t>Papeterie Lemoine</t>
        </is>
      </c>
      <c r="E15" s="67" t="inlineStr">
        <is>
          <t>Fournitures</t>
        </is>
      </c>
      <c r="F15" s="42" t="n">
        <v>45.9</v>
      </c>
    </row>
    <row r="16">
      <c r="B16" s="41" t="n">
        <v>7</v>
      </c>
      <c r="C16" s="62" t="n">
        <v>46069</v>
      </c>
      <c r="D16" s="67" t="inlineStr">
        <is>
          <t>Kruger Office GmbH</t>
        </is>
      </c>
      <c r="E16" s="67" t="inlineStr">
        <is>
          <t>Informatique</t>
        </is>
      </c>
      <c r="F16" s="42" t="n">
        <v>1250</v>
      </c>
    </row>
    <row r="17">
      <c r="B17" s="41" t="n">
        <v>8</v>
      </c>
      <c r="C17" s="62" t="n">
        <v>46076</v>
      </c>
      <c r="D17" s="67" t="inlineStr">
        <is>
          <t>Atelier Dumas</t>
        </is>
      </c>
      <c r="E17" s="67" t="inlineStr">
        <is>
          <t>Entretien</t>
        </is>
      </c>
      <c r="F17" s="42" t="n">
        <v>185</v>
      </c>
    </row>
    <row r="18">
      <c r="B18" s="41" t="n">
        <v>9</v>
      </c>
      <c r="C18" s="62" t="n">
        <v>46083</v>
      </c>
      <c r="D18" s="67" t="inlineStr">
        <is>
          <t>Nordisk Print</t>
        </is>
      </c>
      <c r="E18" s="67" t="inlineStr">
        <is>
          <t>Impression</t>
        </is>
      </c>
      <c r="F18" s="42" t="n">
        <v>320</v>
      </c>
    </row>
    <row r="19">
      <c r="B19" s="41" t="n">
        <v>10</v>
      </c>
      <c r="C19" s="62" t="n">
        <v>46090</v>
      </c>
      <c r="D19" s="67" t="inlineStr">
        <is>
          <t>Bureau Express</t>
        </is>
      </c>
      <c r="E19" s="67" t="inlineStr">
        <is>
          <t>Fournitures</t>
        </is>
      </c>
      <c r="F19" s="42" t="n">
        <v>132.6</v>
      </c>
    </row>
    <row r="20">
      <c r="B20" s="41" t="n">
        <v>11</v>
      </c>
      <c r="C20" s="62" t="n">
        <v>46097</v>
      </c>
      <c r="D20" s="67" t="inlineStr">
        <is>
          <t>Papeterie Lemoine</t>
        </is>
      </c>
      <c r="E20" s="67" t="inlineStr">
        <is>
          <t>Fournitures</t>
        </is>
      </c>
      <c r="F20" s="42" t="n">
        <v>67.2</v>
      </c>
    </row>
    <row r="21">
      <c r="B21" s="41" t="n">
        <v>12</v>
      </c>
      <c r="C21" s="62" t="n">
        <v>46104</v>
      </c>
      <c r="D21" s="67" t="inlineStr">
        <is>
          <t>Kruger Office GmbH</t>
        </is>
      </c>
      <c r="E21" s="67" t="inlineStr">
        <is>
          <t>Informatique</t>
        </is>
      </c>
      <c r="F21" s="42" t="n">
        <v>415</v>
      </c>
    </row>
    <row r="22">
      <c r="B22" s="41" t="n">
        <v>13</v>
      </c>
      <c r="C22" s="62" t="n">
        <v>46111</v>
      </c>
      <c r="D22" s="67" t="inlineStr">
        <is>
          <t>Atelier Dumas</t>
        </is>
      </c>
      <c r="E22" s="67" t="inlineStr">
        <is>
          <t>Entretien</t>
        </is>
      </c>
      <c r="F22" s="42" t="n">
        <v>260</v>
      </c>
    </row>
    <row r="23">
      <c r="B23" s="41" t="n">
        <v>14</v>
      </c>
      <c r="C23" s="62" t="n">
        <v>46118</v>
      </c>
      <c r="D23" s="67" t="inlineStr">
        <is>
          <t>Nordisk Print</t>
        </is>
      </c>
      <c r="E23" s="67" t="inlineStr">
        <is>
          <t>Impression</t>
        </is>
      </c>
      <c r="F23" s="42" t="n">
        <v>580</v>
      </c>
    </row>
    <row r="24">
      <c r="B24" s="41" t="n">
        <v>15</v>
      </c>
      <c r="C24" s="62" t="n">
        <v>46125</v>
      </c>
      <c r="D24" s="67" t="inlineStr">
        <is>
          <t>Bureau Express</t>
        </is>
      </c>
      <c r="E24" s="67" t="inlineStr">
        <is>
          <t>Fournitures</t>
        </is>
      </c>
      <c r="F24" s="42" t="n">
        <v>94.09999999999999</v>
      </c>
    </row>
    <row r="25">
      <c r="B25" s="41" t="n">
        <v>16</v>
      </c>
      <c r="C25" s="62" t="n">
        <v>46132</v>
      </c>
      <c r="D25" s="67" t="inlineStr">
        <is>
          <t>Papeterie Lemoine</t>
        </is>
      </c>
      <c r="E25" s="67" t="inlineStr">
        <is>
          <t>Fournitures</t>
        </is>
      </c>
      <c r="F25" s="42" t="n">
        <v>38.75</v>
      </c>
    </row>
    <row r="26">
      <c r="B26" s="41" t="n">
        <v>17</v>
      </c>
      <c r="C26" s="62" t="n">
        <v>46139</v>
      </c>
      <c r="D26" s="67" t="inlineStr">
        <is>
          <t>Kruger Office GmbH</t>
        </is>
      </c>
      <c r="E26" s="67" t="inlineStr">
        <is>
          <t>Informatique</t>
        </is>
      </c>
      <c r="F26" s="42" t="n">
        <v>720</v>
      </c>
    </row>
    <row r="27">
      <c r="B27" s="41" t="n">
        <v>18</v>
      </c>
      <c r="C27" s="62" t="n">
        <v>46146</v>
      </c>
      <c r="D27" s="67" t="inlineStr">
        <is>
          <t>Atelier Dumas</t>
        </is>
      </c>
      <c r="E27" s="67" t="inlineStr">
        <is>
          <t>Entretien</t>
        </is>
      </c>
      <c r="F27" s="42" t="n">
        <v>195</v>
      </c>
    </row>
    <row r="28">
      <c r="B28" s="41" t="n">
        <v>19</v>
      </c>
      <c r="C28" s="62" t="n">
        <v>46153</v>
      </c>
      <c r="D28" s="67" t="inlineStr">
        <is>
          <t>Nordisk Print</t>
        </is>
      </c>
      <c r="E28" s="67" t="inlineStr">
        <is>
          <t>Impression</t>
        </is>
      </c>
      <c r="F28" s="42" t="n">
        <v>410</v>
      </c>
    </row>
    <row r="29">
      <c r="B29" s="41" t="n">
        <v>20</v>
      </c>
      <c r="C29" s="62" t="n">
        <v>46160</v>
      </c>
      <c r="D29" s="67" t="inlineStr">
        <is>
          <t>Bureau Express</t>
        </is>
      </c>
      <c r="E29" s="67" t="inlineStr">
        <is>
          <t>Fournitures</t>
        </is>
      </c>
      <c r="F29" s="42" t="n">
        <v>156.4</v>
      </c>
    </row>
    <row r="30"/>
    <row r="31" ht="19.5" customHeight="1">
      <c r="B31" s="26" t="inlineStr">
        <is>
          <t>Total des montants HT (pour contrôler votre TCD)</t>
        </is>
      </c>
      <c r="C31" s="73" t="n"/>
      <c r="D31" s="73" t="n"/>
      <c r="E31" s="74" t="n"/>
      <c r="F31" s="48">
        <f>SUM(F10:F29)</f>
        <v>6808.75</v>
      </c>
    </row>
    <row r="32">
      <c r="B32" s="27" t="inlineStr">
        <is>
          <t>À faire</t>
        </is>
      </c>
    </row>
    <row r="33" ht="30.75" customHeight="1">
      <c r="B33" s="64" t="inlineStr">
        <is>
          <t>1) Créez un TCD (dans une nouvelle feuille) qui donne le total des achats par fournisseur.</t>
        </is>
      </c>
    </row>
    <row r="34" ht="30.75" customHeight="1">
      <c r="B34" s="64" t="inlineStr">
        <is>
          <t>2) Créez un second TCD qui donne, par catégorie, le total des achats ET le nombre de factures.</t>
        </is>
      </c>
    </row>
    <row r="35" ht="17.25" customHeight="1">
      <c r="B35" s="64" t="inlineStr">
        <is>
          <t>3) Vérifiez que le total général de votre TCD est égal au total de contrôle ci-dessus.</t>
        </is>
      </c>
    </row>
    <row r="37" ht="17.25" customHeight="1">
      <c r="B37" s="35" t="inlineStr">
        <is>
          <t>Question 1 — Quel fournisseur a le total d'achats le plus élevé ?</t>
        </is>
      </c>
      <c r="F37" s="60" t="str">
        <f>INDEX(D49:D53,MATCH(MAX(E49:E53),E49:E53,0))</f>
        <v>Kruger Office GmbH</v>
      </c>
    </row>
    <row r="38" ht="28.5" customHeight="1">
      <c r="B38" s="2" t="inlineStr">
        <is>
          <t>Objectif : lire un résultat dans un TCD.   À découvrir : le TCD n°1 (tri par montant décroissant possible).</t>
        </is>
      </c>
    </row>
    <row r="40" ht="17.25" customHeight="1">
      <c r="B40" s="35" t="inlineStr">
        <is>
          <t>Question 2 — Quel est le total d'achats de ce fournisseur ?</t>
        </is>
      </c>
      <c r="F40" s="48">
        <f>MAX(E49:E53)</f>
        <v>3275</v>
      </c>
    </row>
    <row r="41" ht="15.75" customHeight="1">
      <c r="B41" s="2" t="inlineStr">
        <is>
          <t>Objectif : lire un montant dans un TCD.   À découvrir : le TCD n°1.</t>
        </is>
      </c>
    </row>
    <row r="43" ht="17.25" customHeight="1">
      <c r="B43" s="35" t="inlineStr">
        <is>
          <t>Question 3 — Quelle catégorie compte le plus de factures ?</t>
        </is>
      </c>
      <c r="F43" s="60" t="str">
        <f>INDEX(D58:D61,MATCH(MAX(F58:F61),F58:F61,0))</f>
        <v>Fournitures</v>
      </c>
    </row>
    <row r="44" ht="28.5" customHeight="1">
      <c r="B44" s="2" t="inlineStr">
        <is>
          <t>Objectif : lire un nombre de lignes dans un TCD.   À découvrir : le TCD n°2 (valeur « Nombre de N° »).</t>
        </is>
      </c>
    </row>
    <row r="47">
      <c r="B47" s="27" t="inlineStr">
        <is>
          <t>Résultat attendu du TCD n°1 — total par fournisseur (calculé ici par des formules, pour comparer avec votre TCD)</t>
        </is>
      </c>
    </row>
    <row r="48" ht="19.5" customHeight="1">
      <c r="D48" s="17" t="inlineStr">
        <is>
          <t>Étiquettes de lignes</t>
        </is>
      </c>
      <c r="E48" s="17" t="inlineStr">
        <is>
          <t>Somme de Montant HT</t>
        </is>
      </c>
    </row>
    <row r="49">
      <c r="D49" s="20" t="inlineStr">
        <is>
          <t>Atelier Dumas</t>
        </is>
      </c>
      <c r="E49" s="47">
        <f>SUMIF($D$10:$D$29,D49,$F$10:$F$29)</f>
        <v>850</v>
      </c>
    </row>
    <row r="50">
      <c r="D50" s="20" t="inlineStr">
        <is>
          <t>Bureau Express</t>
        </is>
      </c>
      <c r="E50" s="47">
        <f>SUMIF($D$10:$D$29,D50,$F$10:$F$29)</f>
        <v>461.4</v>
      </c>
    </row>
    <row r="51">
      <c r="D51" s="20" t="inlineStr">
        <is>
          <t>Kruger Office GmbH</t>
        </is>
      </c>
      <c r="E51" s="47">
        <f>SUMIF($D$10:$D$29,D51,$F$10:$F$29)</f>
        <v>3275</v>
      </c>
    </row>
    <row r="52">
      <c r="D52" s="20" t="inlineStr">
        <is>
          <t>Nordisk Print</t>
        </is>
      </c>
      <c r="E52" s="47">
        <f>SUMIF($D$10:$D$29,D52,$F$10:$F$29)</f>
        <v>1950</v>
      </c>
    </row>
    <row r="53">
      <c r="D53" s="20" t="inlineStr">
        <is>
          <t>Papeterie Lemoine</t>
        </is>
      </c>
      <c r="E53" s="47">
        <f>SUMIF($D$10:$D$29,D53,$F$10:$F$29)</f>
        <v>272.35</v>
      </c>
    </row>
    <row r="54">
      <c r="D54" s="26" t="inlineStr">
        <is>
          <t>Total général</t>
        </is>
      </c>
      <c r="E54" s="48">
        <f>SUM(E49:E53)</f>
        <v>6808.75</v>
      </c>
    </row>
    <row r="56">
      <c r="B56" s="27" t="inlineStr">
        <is>
          <t>Résultat attendu du TCD n°2 — total et nombre de factures par catégorie</t>
        </is>
      </c>
    </row>
    <row r="57" ht="19.5" customHeight="1">
      <c r="D57" s="17" t="inlineStr">
        <is>
          <t>Étiquettes de lignes</t>
        </is>
      </c>
      <c r="E57" s="17" t="inlineStr">
        <is>
          <t>Somme de Montant HT</t>
        </is>
      </c>
      <c r="F57" s="17" t="inlineStr">
        <is>
          <t>Nombre de N°</t>
        </is>
      </c>
    </row>
    <row r="58">
      <c r="D58" s="20" t="inlineStr">
        <is>
          <t>Entretien</t>
        </is>
      </c>
      <c r="E58" s="47">
        <f>SUMIF($E$10:$E$29,D58,$F$10:$F$29)</f>
        <v>850</v>
      </c>
      <c r="F58" s="54">
        <f>COUNTIF($E$10:$E$29,D58)</f>
        <v>4</v>
      </c>
    </row>
    <row r="59">
      <c r="D59" s="20" t="inlineStr">
        <is>
          <t>Fournitures</t>
        </is>
      </c>
      <c r="E59" s="47">
        <f>SUMIF($E$10:$E$29,D59,$F$10:$F$29)</f>
        <v>733.75</v>
      </c>
      <c r="F59" s="54">
        <f>COUNTIF($E$10:$E$29,D59)</f>
        <v>8</v>
      </c>
    </row>
    <row r="60">
      <c r="D60" s="20" t="inlineStr">
        <is>
          <t>Impression</t>
        </is>
      </c>
      <c r="E60" s="47">
        <f>SUMIF($E$10:$E$29,D60,$F$10:$F$29)</f>
        <v>1950</v>
      </c>
      <c r="F60" s="54">
        <f>COUNTIF($E$10:$E$29,D60)</f>
        <v>4</v>
      </c>
    </row>
    <row r="61">
      <c r="D61" s="20" t="inlineStr">
        <is>
          <t>Informatique</t>
        </is>
      </c>
      <c r="E61" s="47">
        <f>SUMIF($E$10:$E$29,D61,$F$10:$F$29)</f>
        <v>3275</v>
      </c>
      <c r="F61" s="54">
        <f>COUNTIF($E$10:$E$29,D61)</f>
        <v>4</v>
      </c>
    </row>
    <row r="62">
      <c r="D62" s="26" t="inlineStr">
        <is>
          <t>Total général</t>
        </is>
      </c>
      <c r="E62" s="48">
        <f>SUM(E58:E61)</f>
        <v>6808.75</v>
      </c>
      <c r="F62" s="63">
        <f>SUM(F58:F61)</f>
        <v>20</v>
      </c>
    </row>
    <row r="64" ht="21.75" customHeight="1">
      <c r="B64" s="10" t="inlineStr">
        <is>
          <t>Corrigé pas à pas</t>
        </is>
      </c>
    </row>
    <row r="65" ht="18" customHeight="1">
      <c r="B65" s="5" t="inlineStr">
        <is>
          <t>TCD n°1 — total par fournisseur</t>
        </is>
      </c>
    </row>
    <row r="66" ht="17.25" customHeight="1">
      <c r="B66" s="7" t="inlineStr">
        <is>
          <t>Étape 1 — Ce que l'on cherche : un total par fournisseur, sans écrire la moindre formule.</t>
        </is>
      </c>
    </row>
    <row r="67" ht="43.5" customHeight="1">
      <c r="B67" s="7" t="inlineStr">
        <is>
          <t>Étape 2 — Pourquoi cette fonction : un TCD résume automatiquement une longue liste : il regroupe les lignes selon un champ (les Lignes) et calcule quelque chose sur chaque groupe (les Valeurs).</t>
        </is>
      </c>
    </row>
    <row r="68" ht="30.75" customHeight="1">
      <c r="B68" s="4" t="inlineStr">
        <is>
          <t>Étape 3 — Manipulation : cliquer dans le tableau &gt; Insertion &gt; Tableau croisé dynamique &gt; OK. Glisser « Fournisseur » dans Lignes et « Montant HT » dans Valeurs (Somme).</t>
        </is>
      </c>
    </row>
    <row r="70" ht="18" customHeight="1">
      <c r="B70" s="5" t="inlineStr">
        <is>
          <t>TCD n°2 — total et nombre de factures par catégorie</t>
        </is>
      </c>
    </row>
    <row r="71" ht="30.75" customHeight="1">
      <c r="B71" s="7" t="inlineStr">
        <is>
          <t>Étape 1 — Ce que l'on cherche : pour chaque catégorie, le montant total ET le nombre de factures.</t>
        </is>
      </c>
    </row>
    <row r="72" ht="43.5" customHeight="1">
      <c r="B72" s="7" t="inlineStr">
        <is>
          <t>Étape 2 — Pourquoi cette fonction : on glisse « Catégorie » dans Lignes, puis deux champs dans Valeurs : « Montant HT » (Somme) et « N° » (à passer de Somme à Nombre, via Paramètres des champs de valeurs).</t>
        </is>
      </c>
    </row>
    <row r="73" ht="30.75" customHeight="1">
      <c r="B73" s="4" t="inlineStr">
        <is>
          <t>Étape 3 — Manipulation : Lignes : Catégorie  —  Valeurs : Somme de Montant HT  et  Nombre de N°</t>
        </is>
      </c>
    </row>
    <row r="75" ht="18" customHeight="1">
      <c r="B75" s="5" t="inlineStr">
        <is>
          <t>Contrôler et actualiser</t>
        </is>
      </c>
    </row>
    <row r="76" ht="17.25" customHeight="1">
      <c r="B76" s="7" t="inlineStr">
        <is>
          <t>Étape 1 — Ce que l'on cherche : s'assurer que le TCD n'oublie aucune ligne.</t>
        </is>
      </c>
    </row>
    <row r="77" ht="43.5" customHeight="1">
      <c r="B77" s="7" t="inlineStr">
        <is>
          <t>Étape 2 — Pourquoi cette fonction : le total général du TCD doit être égal à la somme de la colonne source (6 808,75 €). Si vous ajoutez ou modifiez des lignes dans le tableau d'origine, le TCD ne se met pas à jour tout seul.</t>
        </is>
      </c>
    </row>
    <row r="78" ht="17.25" customHeight="1">
      <c r="B78" s="4" t="inlineStr">
        <is>
          <t>Étape 3 — Manipulation : clic droit dans le TCD &gt; Actualiser.</t>
        </is>
      </c>
    </row>
  </sheetData>
  <mergeCells count="27">
    <mergeCell ref="B4:F4"/>
    <mergeCell ref="B75:F75"/>
    <mergeCell ref="B40:E40"/>
    <mergeCell ref="B72:F72"/>
    <mergeCell ref="B66:F66"/>
    <mergeCell ref="B71:F71"/>
    <mergeCell ref="B70:F70"/>
    <mergeCell ref="B77:F77"/>
    <mergeCell ref="B2:F2"/>
    <mergeCell ref="B67:F67"/>
    <mergeCell ref="B44:F44"/>
    <mergeCell ref="B31:E31"/>
    <mergeCell ref="B73:F73"/>
    <mergeCell ref="B38:F38"/>
    <mergeCell ref="B78:F78"/>
    <mergeCell ref="B43:E43"/>
    <mergeCell ref="B34:F34"/>
    <mergeCell ref="B65:F65"/>
    <mergeCell ref="B68:F68"/>
    <mergeCell ref="B6:F6"/>
    <mergeCell ref="B64:F64"/>
    <mergeCell ref="B33:F33"/>
    <mergeCell ref="B5:F5"/>
    <mergeCell ref="B76:F76"/>
    <mergeCell ref="B37:E37"/>
    <mergeCell ref="B41:F41"/>
    <mergeCell ref="B35:F35"/>
  </mergeCells>
  <hyperlinks>
    <hyperlink ref="B1" location="'00 - Accueil'!A1" display="↩ Retour à l'accueil"/>
  </hyperlinks>
  <pageMargins left="0.75" right="0.75" top="1" bottom="1" header="0.511811023622047" footer="0.511811023622047"/>
  <pageSetup orientation="landscape" fitToHeight="0" horizontalDpi="300" verticalDpi="300"/>
</worksheet>
</file>

<file path=xl/worksheets/sheet33.xml><?xml version="1.0" encoding="utf-8"?>
<worksheet xmlns="http://schemas.openxmlformats.org/spreadsheetml/2006/main">
  <sheetPr>
    <tabColor rgb="FF0C29AB"/>
    <outlinePr summaryBelow="1" summaryRight="1"/>
    <pageSetUpPr/>
  </sheetPr>
  <dimension ref="B1:F43"/>
  <sheetViews>
    <sheetView showGridLines="0" tabSelected="0" workbookViewId="0">
      <selection activeCell="A1" sqref="A1"/>
    </sheetView>
  </sheetViews>
  <sheetFormatPr baseColWidth="8" defaultRowHeight="15"/>
  <cols>
    <col width="3" customWidth="1" min="1" max="1"/>
    <col width="8" customWidth="1" min="2" max="2"/>
    <col width="44" customWidth="1" min="3" max="3"/>
    <col width="14" customWidth="1" min="4" max="4"/>
    <col width="17" customWidth="1" min="5" max="5"/>
    <col width="17" customWidth="1" min="6" max="6"/>
    <col width="3" customWidth="1" min="7" max="7"/>
  </cols>
  <sheetData>
    <row r="1">
      <c r="B1" s="25" t="inlineStr">
        <is>
          <t>↩ Retour à l'accueil</t>
        </is>
      </c>
    </row>
    <row r="2" ht="27.75" customHeight="1">
      <c r="B2" s="12" t="inlineStr">
        <is>
          <t>16 - Enregistrer des opérations courantes au journal (Énoncé)</t>
        </is>
      </c>
    </row>
    <row r="4" ht="44.5" customHeight="1">
      <c r="B4" s="11" t="inlineStr">
        <is>
          <t>Consigne : enregistrez les quatre opérations ci-dessous au journal de l'Atelier Verdoie. Pour chaque ligne, indiquez l'intitulé du compte, son numéro, puis le montant au débit ou au crédit. Calculez la TVA et le TTC avec des formules qui pointent vers le tableau de départ.</t>
        </is>
      </c>
    </row>
    <row r="5" ht="31" customHeight="1">
      <c r="B5" s="7" t="inlineStr">
        <is>
          <t>Objectif : passer de la pièce comptable à l'écriture, en choisissant les bons comptes et en vérifiant que le journal est équilibré.</t>
        </is>
      </c>
    </row>
    <row r="6" ht="31" customHeight="1">
      <c r="B6" s="7" t="inlineStr">
        <is>
          <t>À découvrir : les formules qui pointent vers un tableau de départ (D10*E10), puis la vérification débit = crédit avec SOMME et ARRONDI.</t>
        </is>
      </c>
    </row>
    <row r="8">
      <c r="B8" s="27" t="inlineStr">
        <is>
          <t>Données de départ</t>
        </is>
      </c>
    </row>
    <row r="9" ht="30" customHeight="1">
      <c r="B9" s="17" t="inlineStr">
        <is>
          <t>N°</t>
        </is>
      </c>
      <c r="C9" s="17" t="inlineStr">
        <is>
          <t>Opération</t>
        </is>
      </c>
      <c r="D9" s="17" t="inlineStr">
        <is>
          <t>Montant HT</t>
        </is>
      </c>
      <c r="E9" s="17" t="inlineStr">
        <is>
          <t>Taux de TVA</t>
        </is>
      </c>
    </row>
    <row r="10" ht="31" customHeight="1">
      <c r="B10" s="41" t="n">
        <v>1</v>
      </c>
      <c r="C10" s="67" t="inlineStr">
        <is>
          <t>Vente de marchandises à la boutique Lumière, facture à régler à 30 jours</t>
        </is>
      </c>
      <c r="D10" s="42" t="n">
        <v>2400</v>
      </c>
      <c r="E10" s="75" t="n">
        <v>0.2</v>
      </c>
    </row>
    <row r="11" ht="31" customHeight="1">
      <c r="B11" s="41" t="n">
        <v>2</v>
      </c>
      <c r="C11" s="67" t="inlineStr">
        <is>
          <t>Achat de fournitures de bureau chez Papeterie Orion, facture à régler à 30 jours</t>
        </is>
      </c>
      <c r="D11" s="42" t="n">
        <v>350</v>
      </c>
      <c r="E11" s="75" t="n">
        <v>0.2</v>
      </c>
    </row>
    <row r="12" ht="44.5" customHeight="1">
      <c r="B12" s="41" t="n">
        <v>3</v>
      </c>
      <c r="C12" s="67" t="inlineStr">
        <is>
          <t>Virement du salaire net du mois à une salariée (écriture simplifiée : on ignore les cotisations sociales)</t>
        </is>
      </c>
      <c r="D12" s="42" t="n">
        <v>1850</v>
      </c>
      <c r="E12" s="75" t="n">
        <v>0</v>
      </c>
    </row>
    <row r="13" ht="31" customHeight="1">
      <c r="B13" s="41" t="n">
        <v>4</v>
      </c>
      <c r="C13" s="67" t="inlineStr">
        <is>
          <t>Paiement par virement du loyer du local de l'Atelier Verdoie</t>
        </is>
      </c>
      <c r="D13" s="42" t="n">
        <v>900</v>
      </c>
      <c r="E13" s="75" t="n">
        <v>0.2</v>
      </c>
    </row>
    <row r="15">
      <c r="B15" s="27" t="inlineStr">
        <is>
          <t>Comptes à utiliser (extrait du plan comptable)</t>
        </is>
      </c>
    </row>
    <row r="16" ht="30" customHeight="1">
      <c r="B16" s="17" t="inlineStr">
        <is>
          <t>Compte</t>
        </is>
      </c>
      <c r="C16" s="17" t="inlineStr">
        <is>
          <t>Intitulé</t>
        </is>
      </c>
    </row>
    <row r="17">
      <c r="B17" s="41" t="n">
        <v>401</v>
      </c>
      <c r="C17" s="67" t="inlineStr">
        <is>
          <t>Fournisseurs</t>
        </is>
      </c>
    </row>
    <row r="18">
      <c r="B18" s="41" t="n">
        <v>411</v>
      </c>
      <c r="C18" s="67" t="inlineStr">
        <is>
          <t>Clients</t>
        </is>
      </c>
    </row>
    <row r="19">
      <c r="B19" s="41" t="n">
        <v>421</v>
      </c>
      <c r="C19" s="67" t="inlineStr">
        <is>
          <t>Personnel, rémunérations dues</t>
        </is>
      </c>
    </row>
    <row r="20">
      <c r="B20" s="41" t="n">
        <v>44566</v>
      </c>
      <c r="C20" s="67" t="inlineStr">
        <is>
          <t>TVA déductible sur autres biens et services</t>
        </is>
      </c>
    </row>
    <row r="21">
      <c r="B21" s="41" t="n">
        <v>44571</v>
      </c>
      <c r="C21" s="67" t="inlineStr">
        <is>
          <t>TVA collectée</t>
        </is>
      </c>
    </row>
    <row r="22">
      <c r="B22" s="41" t="n">
        <v>512</v>
      </c>
      <c r="C22" s="67" t="inlineStr">
        <is>
          <t>Banque</t>
        </is>
      </c>
    </row>
    <row r="23">
      <c r="B23" s="41" t="n">
        <v>6064</v>
      </c>
      <c r="C23" s="67" t="inlineStr">
        <is>
          <t>Fournitures administratives</t>
        </is>
      </c>
    </row>
    <row r="24">
      <c r="B24" s="41" t="n">
        <v>613</v>
      </c>
      <c r="C24" s="67" t="inlineStr">
        <is>
          <t>Locations</t>
        </is>
      </c>
    </row>
    <row r="25">
      <c r="B25" s="41" t="n">
        <v>641</v>
      </c>
      <c r="C25" s="67" t="inlineStr">
        <is>
          <t>Rémunérations du personnel</t>
        </is>
      </c>
    </row>
    <row r="26">
      <c r="B26" s="41" t="n">
        <v>707</v>
      </c>
      <c r="C26" s="67" t="inlineStr">
        <is>
          <t>Ventes de marchandises</t>
        </is>
      </c>
    </row>
    <row r="28">
      <c r="B28" s="27" t="inlineStr">
        <is>
          <t>Journal à compléter</t>
        </is>
      </c>
    </row>
    <row r="29" ht="30" customHeight="1">
      <c r="B29" s="17" t="inlineStr">
        <is>
          <t>Op.</t>
        </is>
      </c>
      <c r="C29" s="17" t="inlineStr">
        <is>
          <t>Intitulé du compte</t>
        </is>
      </c>
      <c r="D29" s="17" t="inlineStr">
        <is>
          <t>Compte</t>
        </is>
      </c>
      <c r="E29" s="17" t="inlineStr">
        <is>
          <t>Débit</t>
        </is>
      </c>
      <c r="F29" s="17" t="inlineStr">
        <is>
          <t>Crédit</t>
        </is>
      </c>
    </row>
    <row r="30">
      <c r="B30" s="41" t="n">
        <v>1</v>
      </c>
      <c r="C30" s="76" t="n"/>
      <c r="D30" s="77" t="n"/>
      <c r="E30" s="43" t="n"/>
      <c r="F30" s="43" t="n"/>
    </row>
    <row r="31">
      <c r="B31" s="41" t="n">
        <v>1</v>
      </c>
      <c r="C31" s="76" t="n"/>
      <c r="D31" s="77" t="n"/>
      <c r="E31" s="43" t="n"/>
      <c r="F31" s="43" t="n"/>
    </row>
    <row r="32">
      <c r="B32" s="41" t="n">
        <v>1</v>
      </c>
      <c r="C32" s="76" t="n"/>
      <c r="D32" s="77" t="n"/>
      <c r="E32" s="43" t="n"/>
      <c r="F32" s="43" t="n"/>
    </row>
    <row r="33">
      <c r="B33" s="41" t="n">
        <v>2</v>
      </c>
      <c r="C33" s="76" t="n"/>
      <c r="D33" s="77" t="n"/>
      <c r="E33" s="43" t="n"/>
      <c r="F33" s="43" t="n"/>
    </row>
    <row r="34">
      <c r="B34" s="41" t="n">
        <v>2</v>
      </c>
      <c r="C34" s="76" t="n"/>
      <c r="D34" s="77" t="n"/>
      <c r="E34" s="43" t="n"/>
      <c r="F34" s="43" t="n"/>
    </row>
    <row r="35">
      <c r="B35" s="41" t="n">
        <v>2</v>
      </c>
      <c r="C35" s="76" t="n"/>
      <c r="D35" s="77" t="n"/>
      <c r="E35" s="43" t="n"/>
      <c r="F35" s="43" t="n"/>
    </row>
    <row r="36">
      <c r="B36" s="41" t="n">
        <v>3</v>
      </c>
      <c r="C36" s="76" t="n"/>
      <c r="D36" s="77" t="n"/>
      <c r="E36" s="43" t="n"/>
      <c r="F36" s="43" t="n"/>
    </row>
    <row r="37">
      <c r="B37" s="41" t="n">
        <v>3</v>
      </c>
      <c r="C37" s="76" t="n"/>
      <c r="D37" s="77" t="n"/>
      <c r="E37" s="43" t="n"/>
      <c r="F37" s="43" t="n"/>
    </row>
    <row r="38">
      <c r="B38" s="41" t="n">
        <v>4</v>
      </c>
      <c r="C38" s="76" t="n"/>
      <c r="D38" s="77" t="n"/>
      <c r="E38" s="43" t="n"/>
      <c r="F38" s="43" t="n"/>
    </row>
    <row r="39">
      <c r="B39" s="41" t="n">
        <v>4</v>
      </c>
      <c r="C39" s="76" t="n"/>
      <c r="D39" s="77" t="n"/>
      <c r="E39" s="43" t="n"/>
      <c r="F39" s="43" t="n"/>
    </row>
    <row r="40">
      <c r="B40" s="41" t="n">
        <v>4</v>
      </c>
      <c r="C40" s="76" t="n"/>
      <c r="D40" s="77" t="n"/>
      <c r="E40" s="43" t="n"/>
      <c r="F40" s="43" t="n"/>
    </row>
    <row r="42">
      <c r="B42" s="35" t="inlineStr">
        <is>
          <t>Total des débits et des crédits</t>
        </is>
      </c>
      <c r="E42" s="43" t="n"/>
      <c r="F42" s="43" t="n"/>
    </row>
    <row r="43">
      <c r="B43" s="35" t="inlineStr">
        <is>
          <t>Contrôle : écart débits − crédits (doit être 0)</t>
        </is>
      </c>
      <c r="E43" s="43" t="n"/>
    </row>
  </sheetData>
  <mergeCells count="6">
    <mergeCell ref="B4:F4"/>
    <mergeCell ref="B42:D42"/>
    <mergeCell ref="B6:F6"/>
    <mergeCell ref="B2:F2"/>
    <mergeCell ref="B5:F5"/>
    <mergeCell ref="B43:D43"/>
  </mergeCells>
  <hyperlinks>
    <hyperlink ref="B1" location="'00 - Accueil'!A1"/>
  </hyperlinks>
  <pageMargins left="0.75" right="0.75" top="1" bottom="1" header="0.5" footer="0.5"/>
  <pageSetup orientation="landscape"/>
</worksheet>
</file>

<file path=xl/worksheets/sheet34.xml><?xml version="1.0" encoding="utf-8"?>
<worksheet xmlns="http://schemas.openxmlformats.org/spreadsheetml/2006/main">
  <sheetPr>
    <tabColor rgb="FFA6A6A6"/>
    <outlinePr summaryBelow="1" summaryRight="1"/>
    <pageSetUpPr/>
  </sheetPr>
  <dimension ref="B1:F65"/>
  <sheetViews>
    <sheetView showGridLines="0" tabSelected="0" workbookViewId="0">
      <selection activeCell="A1" sqref="A1"/>
    </sheetView>
  </sheetViews>
  <sheetFormatPr baseColWidth="8" defaultRowHeight="15"/>
  <cols>
    <col width="3" customWidth="1" min="1" max="1"/>
    <col width="8" customWidth="1" min="2" max="2"/>
    <col width="44" customWidth="1" min="3" max="3"/>
    <col width="14" customWidth="1" min="4" max="4"/>
    <col width="17" customWidth="1" min="5" max="5"/>
    <col width="17" customWidth="1" min="6" max="6"/>
    <col width="3" customWidth="1" min="7" max="7"/>
  </cols>
  <sheetData>
    <row r="1">
      <c r="B1" s="25" t="inlineStr">
        <is>
          <t>↩ Retour à l'accueil</t>
        </is>
      </c>
    </row>
    <row r="2" ht="27.75" customHeight="1">
      <c r="B2" s="12" t="inlineStr">
        <is>
          <t>16 - Enregistrer des opérations courantes au journal (Corrigé)</t>
        </is>
      </c>
    </row>
    <row r="4" ht="44.5" customHeight="1">
      <c r="B4" s="11" t="inlineStr">
        <is>
          <t>Consigne : enregistrez les quatre opérations ci-dessous au journal de l'Atelier Verdoie. Pour chaque ligne, indiquez l'intitulé du compte, son numéro, puis le montant au débit ou au crédit. Calculez la TVA et le TTC avec des formules qui pointent vers le tableau de départ.</t>
        </is>
      </c>
    </row>
    <row r="5" ht="31" customHeight="1">
      <c r="B5" s="7" t="inlineStr">
        <is>
          <t>Objectif : passer de la pièce comptable à l'écriture, en choisissant les bons comptes et en vérifiant que le journal est équilibré.</t>
        </is>
      </c>
    </row>
    <row r="6" ht="31" customHeight="1">
      <c r="B6" s="7" t="inlineStr">
        <is>
          <t>À découvrir : les formules qui pointent vers un tableau de départ (D10*E10), puis la vérification débit = crédit avec SOMME et ARRONDI.</t>
        </is>
      </c>
    </row>
    <row r="8">
      <c r="B8" s="27" t="inlineStr">
        <is>
          <t>Données de départ</t>
        </is>
      </c>
    </row>
    <row r="9" ht="30" customHeight="1">
      <c r="B9" s="17" t="inlineStr">
        <is>
          <t>N°</t>
        </is>
      </c>
      <c r="C9" s="17" t="inlineStr">
        <is>
          <t>Opération</t>
        </is>
      </c>
      <c r="D9" s="17" t="inlineStr">
        <is>
          <t>Montant HT</t>
        </is>
      </c>
      <c r="E9" s="17" t="inlineStr">
        <is>
          <t>Taux de TVA</t>
        </is>
      </c>
    </row>
    <row r="10" ht="31" customHeight="1">
      <c r="B10" s="41" t="n">
        <v>1</v>
      </c>
      <c r="C10" s="67" t="inlineStr">
        <is>
          <t>Vente de marchandises à la boutique Lumière, facture à régler à 30 jours</t>
        </is>
      </c>
      <c r="D10" s="42" t="n">
        <v>2400</v>
      </c>
      <c r="E10" s="75" t="n">
        <v>0.2</v>
      </c>
    </row>
    <row r="11" ht="31" customHeight="1">
      <c r="B11" s="41" t="n">
        <v>2</v>
      </c>
      <c r="C11" s="67" t="inlineStr">
        <is>
          <t>Achat de fournitures de bureau chez Papeterie Orion, facture à régler à 30 jours</t>
        </is>
      </c>
      <c r="D11" s="42" t="n">
        <v>350</v>
      </c>
      <c r="E11" s="75" t="n">
        <v>0.2</v>
      </c>
    </row>
    <row r="12" ht="44.5" customHeight="1">
      <c r="B12" s="41" t="n">
        <v>3</v>
      </c>
      <c r="C12" s="67" t="inlineStr">
        <is>
          <t>Virement du salaire net du mois à une salariée (écriture simplifiée : on ignore les cotisations sociales)</t>
        </is>
      </c>
      <c r="D12" s="42" t="n">
        <v>1850</v>
      </c>
      <c r="E12" s="75" t="n">
        <v>0</v>
      </c>
    </row>
    <row r="13" ht="31" customHeight="1">
      <c r="B13" s="41" t="n">
        <v>4</v>
      </c>
      <c r="C13" s="67" t="inlineStr">
        <is>
          <t>Paiement par virement du loyer du local de l'Atelier Verdoie</t>
        </is>
      </c>
      <c r="D13" s="42" t="n">
        <v>900</v>
      </c>
      <c r="E13" s="75" t="n">
        <v>0.2</v>
      </c>
    </row>
    <row r="15">
      <c r="B15" s="27" t="inlineStr">
        <is>
          <t>Comptes à utiliser (extrait du plan comptable)</t>
        </is>
      </c>
    </row>
    <row r="16" ht="30" customHeight="1">
      <c r="B16" s="17" t="inlineStr">
        <is>
          <t>Compte</t>
        </is>
      </c>
      <c r="C16" s="17" t="inlineStr">
        <is>
          <t>Intitulé</t>
        </is>
      </c>
    </row>
    <row r="17">
      <c r="B17" s="41" t="n">
        <v>401</v>
      </c>
      <c r="C17" s="67" t="inlineStr">
        <is>
          <t>Fournisseurs</t>
        </is>
      </c>
    </row>
    <row r="18">
      <c r="B18" s="41" t="n">
        <v>411</v>
      </c>
      <c r="C18" s="67" t="inlineStr">
        <is>
          <t>Clients</t>
        </is>
      </c>
    </row>
    <row r="19">
      <c r="B19" s="41" t="n">
        <v>421</v>
      </c>
      <c r="C19" s="67" t="inlineStr">
        <is>
          <t>Personnel, rémunérations dues</t>
        </is>
      </c>
    </row>
    <row r="20">
      <c r="B20" s="41" t="n">
        <v>44566</v>
      </c>
      <c r="C20" s="67" t="inlineStr">
        <is>
          <t>TVA déductible sur autres biens et services</t>
        </is>
      </c>
    </row>
    <row r="21">
      <c r="B21" s="41" t="n">
        <v>44571</v>
      </c>
      <c r="C21" s="67" t="inlineStr">
        <is>
          <t>TVA collectée</t>
        </is>
      </c>
    </row>
    <row r="22">
      <c r="B22" s="41" t="n">
        <v>512</v>
      </c>
      <c r="C22" s="67" t="inlineStr">
        <is>
          <t>Banque</t>
        </is>
      </c>
    </row>
    <row r="23">
      <c r="B23" s="41" t="n">
        <v>6064</v>
      </c>
      <c r="C23" s="67" t="inlineStr">
        <is>
          <t>Fournitures administratives</t>
        </is>
      </c>
    </row>
    <row r="24">
      <c r="B24" s="41" t="n">
        <v>613</v>
      </c>
      <c r="C24" s="67" t="inlineStr">
        <is>
          <t>Locations</t>
        </is>
      </c>
    </row>
    <row r="25">
      <c r="B25" s="41" t="n">
        <v>641</v>
      </c>
      <c r="C25" s="67" t="inlineStr">
        <is>
          <t>Rémunérations du personnel</t>
        </is>
      </c>
    </row>
    <row r="26">
      <c r="B26" s="41" t="n">
        <v>707</v>
      </c>
      <c r="C26" s="67" t="inlineStr">
        <is>
          <t>Ventes de marchandises</t>
        </is>
      </c>
    </row>
    <row r="28">
      <c r="B28" s="27" t="inlineStr">
        <is>
          <t>Journal à compléter</t>
        </is>
      </c>
    </row>
    <row r="29" ht="30" customHeight="1">
      <c r="B29" s="17" t="inlineStr">
        <is>
          <t>Op.</t>
        </is>
      </c>
      <c r="C29" s="17" t="inlineStr">
        <is>
          <t>Intitulé du compte</t>
        </is>
      </c>
      <c r="D29" s="17" t="inlineStr">
        <is>
          <t>Compte</t>
        </is>
      </c>
      <c r="E29" s="17" t="inlineStr">
        <is>
          <t>Débit</t>
        </is>
      </c>
      <c r="F29" s="17" t="inlineStr">
        <is>
          <t>Crédit</t>
        </is>
      </c>
    </row>
    <row r="30">
      <c r="B30" s="41" t="n">
        <v>1</v>
      </c>
      <c r="C30" s="78" t="inlineStr">
        <is>
          <t>Clients</t>
        </is>
      </c>
      <c r="D30" s="54" t="n">
        <v>411</v>
      </c>
      <c r="E30" s="47">
        <f>D10*(1+E10)</f>
        <v>2880</v>
      </c>
      <c r="F30" s="47" t="n"/>
    </row>
    <row r="31">
      <c r="B31" s="41" t="n">
        <v>1</v>
      </c>
      <c r="C31" s="78" t="inlineStr">
        <is>
          <t>Ventes de marchandises</t>
        </is>
      </c>
      <c r="D31" s="54" t="n">
        <v>707</v>
      </c>
      <c r="E31" s="47" t="n"/>
      <c r="F31" s="47">
        <f>D10</f>
        <v>2400</v>
      </c>
    </row>
    <row r="32">
      <c r="B32" s="41" t="n">
        <v>1</v>
      </c>
      <c r="C32" s="78" t="inlineStr">
        <is>
          <t>TVA collectée</t>
        </is>
      </c>
      <c r="D32" s="54" t="n">
        <v>44571</v>
      </c>
      <c r="E32" s="47" t="n"/>
      <c r="F32" s="47">
        <f>D10*E10</f>
        <v>480</v>
      </c>
    </row>
    <row r="33">
      <c r="B33" s="41" t="n">
        <v>2</v>
      </c>
      <c r="C33" s="78" t="inlineStr">
        <is>
          <t>Fournitures administratives</t>
        </is>
      </c>
      <c r="D33" s="54" t="n">
        <v>6064</v>
      </c>
      <c r="E33" s="47">
        <f>D11</f>
        <v>350</v>
      </c>
      <c r="F33" s="47" t="n"/>
    </row>
    <row r="34">
      <c r="B34" s="41" t="n">
        <v>2</v>
      </c>
      <c r="C34" s="78" t="inlineStr">
        <is>
          <t>TVA déductible sur autres biens et services</t>
        </is>
      </c>
      <c r="D34" s="54" t="n">
        <v>44566</v>
      </c>
      <c r="E34" s="47">
        <f>D11*E11</f>
        <v>70</v>
      </c>
      <c r="F34" s="47" t="n"/>
    </row>
    <row r="35">
      <c r="B35" s="41" t="n">
        <v>2</v>
      </c>
      <c r="C35" s="78" t="inlineStr">
        <is>
          <t>Fournisseurs</t>
        </is>
      </c>
      <c r="D35" s="54" t="n">
        <v>401</v>
      </c>
      <c r="E35" s="47" t="n"/>
      <c r="F35" s="47">
        <f>D11*(1+E11)</f>
        <v>420</v>
      </c>
    </row>
    <row r="36">
      <c r="B36" s="41" t="n">
        <v>3</v>
      </c>
      <c r="C36" s="78" t="inlineStr">
        <is>
          <t>Rémunérations du personnel</t>
        </is>
      </c>
      <c r="D36" s="54" t="n">
        <v>641</v>
      </c>
      <c r="E36" s="47">
        <f>D12</f>
        <v>1850</v>
      </c>
      <c r="F36" s="47" t="n"/>
    </row>
    <row r="37">
      <c r="B37" s="41" t="n">
        <v>3</v>
      </c>
      <c r="C37" s="78" t="inlineStr">
        <is>
          <t>Banque</t>
        </is>
      </c>
      <c r="D37" s="54" t="n">
        <v>512</v>
      </c>
      <c r="E37" s="47" t="n"/>
      <c r="F37" s="47">
        <f>D12</f>
        <v>1850</v>
      </c>
    </row>
    <row r="38">
      <c r="B38" s="41" t="n">
        <v>4</v>
      </c>
      <c r="C38" s="78" t="inlineStr">
        <is>
          <t>Locations</t>
        </is>
      </c>
      <c r="D38" s="54" t="n">
        <v>613</v>
      </c>
      <c r="E38" s="47">
        <f>D13</f>
        <v>900</v>
      </c>
      <c r="F38" s="47" t="n"/>
    </row>
    <row r="39">
      <c r="B39" s="41" t="n">
        <v>4</v>
      </c>
      <c r="C39" s="78" t="inlineStr">
        <is>
          <t>TVA déductible sur autres biens et services</t>
        </is>
      </c>
      <c r="D39" s="54" t="n">
        <v>44566</v>
      </c>
      <c r="E39" s="47">
        <f>D13*E13</f>
        <v>180</v>
      </c>
      <c r="F39" s="47" t="n"/>
    </row>
    <row r="40">
      <c r="B40" s="41" t="n">
        <v>4</v>
      </c>
      <c r="C40" s="78" t="inlineStr">
        <is>
          <t>Banque</t>
        </is>
      </c>
      <c r="D40" s="54" t="n">
        <v>512</v>
      </c>
      <c r="E40" s="47" t="n"/>
      <c r="F40" s="47">
        <f>D13*(1+E13)</f>
        <v>1080</v>
      </c>
    </row>
    <row r="42">
      <c r="B42" s="35" t="inlineStr">
        <is>
          <t>Total des débits et des crédits</t>
        </is>
      </c>
      <c r="E42" s="47">
        <f>SUM(E30:E40)</f>
        <v>6230</v>
      </c>
      <c r="F42" s="47">
        <f>SUM(F30:F40)</f>
        <v>6230</v>
      </c>
    </row>
    <row r="43">
      <c r="B43" s="35" t="inlineStr">
        <is>
          <t>Contrôle : écart débits − crédits (doit être 0)</t>
        </is>
      </c>
      <c r="E43" s="47">
        <f>ROUND(E42-F42,2)</f>
        <v>0</v>
      </c>
    </row>
    <row r="45" ht="21.75" customHeight="1">
      <c r="B45" s="10" t="inlineStr">
        <is>
          <t>Corrigé pas à pas</t>
        </is>
      </c>
    </row>
    <row r="47" ht="17.5" customHeight="1">
      <c r="B47" s="5" t="inlineStr">
        <is>
          <t>Opération 1 — La vente</t>
        </is>
      </c>
    </row>
    <row r="48" ht="33" customHeight="1">
      <c r="B48" s="7" t="inlineStr">
        <is>
          <t>Étape 1 — Ce que l'on cherche : enregistrer une vente à crédit. Le client doit le TTC, l'entreprise a vendu pour le HT et doit reverser la TVA à l'État.</t>
        </is>
      </c>
    </row>
    <row r="49" ht="46.5" customHeight="1">
      <c r="B49" s="7" t="inlineStr">
        <is>
          <t>Étape 2 — Pourquoi cette méthode : le client (411) est débité du TTC, les ventes (707) et la TVA collectée (44571) sont créditées. TVA = HT × taux, TTC = HT × (1 + taux) : on pointe les cellules du tableau de départ au lieu de retaper les chiffres.</t>
        </is>
      </c>
    </row>
    <row r="50" ht="19.5" customHeight="1">
      <c r="B50" s="4" t="inlineStr">
        <is>
          <t>Étape 3 — Formules finales : 411 =D10*(1+E10)     707 =D10     44571 =D10*E10</t>
        </is>
      </c>
    </row>
    <row r="52" ht="17.5" customHeight="1">
      <c r="B52" s="5" t="inlineStr">
        <is>
          <t>Opération 2 — L'achat</t>
        </is>
      </c>
    </row>
    <row r="53" ht="33" customHeight="1">
      <c r="B53" s="7" t="inlineStr">
        <is>
          <t>Étape 1 — Ce que l'on cherche : enregistrer un achat à crédit. L'entreprise doit le TTC au fournisseur, mais la TVA payée est récupérable.</t>
        </is>
      </c>
    </row>
    <row r="54" ht="33" customHeight="1">
      <c r="B54" s="7" t="inlineStr">
        <is>
          <t>Étape 2 — Pourquoi cette méthode : charge (6064) et TVA déductible (44566) au débit, fournisseur (401) au crédit pour le TTC. Le total des débits retrouve le TTC.</t>
        </is>
      </c>
    </row>
    <row r="55" ht="19.5" customHeight="1">
      <c r="B55" s="4" t="inlineStr">
        <is>
          <t>Étape 3 — Formules finales : 6064 =D11     44566 =D11*E11     401 =D11*(1+E11)</t>
        </is>
      </c>
    </row>
    <row r="57" ht="17.5" customHeight="1">
      <c r="B57" s="5" t="inlineStr">
        <is>
          <t>Opérations 3 et 4 — Salaire et loyer</t>
        </is>
      </c>
    </row>
    <row r="58" ht="33" customHeight="1">
      <c r="B58" s="7" t="inlineStr">
        <is>
          <t>Étape 1 — Ce que l'on cherche : enregistrer deux paiements par la banque. Le salaire n'a pas de TVA ; le loyer en a une, récupérable.</t>
        </is>
      </c>
    </row>
    <row r="59" ht="33" customHeight="1">
      <c r="B59" s="7" t="inlineStr">
        <is>
          <t>Étape 2 — Pourquoi cette méthode : on débite la charge (et la TVA déductible quand il y en a), on crédite la banque (512) du montant réellement décaissé, donc du TTC pour le loyer.</t>
        </is>
      </c>
    </row>
    <row r="60" ht="19.5" customHeight="1">
      <c r="B60" s="4" t="inlineStr">
        <is>
          <t>Étape 3 — Formules finales : 641 =D12  |  512 =D12  |  613 =D13  |  44566 =D13*E13  |  512 =D13*(1+E13)</t>
        </is>
      </c>
    </row>
    <row r="62" ht="17.5" customHeight="1">
      <c r="B62" s="5" t="inlineStr">
        <is>
          <t>Contrôle — débit = crédit</t>
        </is>
      </c>
    </row>
    <row r="63" ht="33" customHeight="1">
      <c r="B63" s="7" t="inlineStr">
        <is>
          <t>Étape 1 — Ce que l'on cherche : vérifier que le journal est équilibré, car chaque écriture doit avoir autant de débit que de crédit.</t>
        </is>
      </c>
    </row>
    <row r="64" ht="33" customHeight="1">
      <c r="B64" s="7" t="inlineStr">
        <is>
          <t>Étape 2 — Pourquoi cette méthode : on additionne chaque colonne avec SOMME, puis on soustrait les deux totaux. ARRONDI à 2 décimales évite un faux écart de quelques millièmes d'euro.</t>
        </is>
      </c>
    </row>
    <row r="65" ht="19.5" customHeight="1">
      <c r="B65" s="4" t="inlineStr">
        <is>
          <t>Étape 3 — Formules finales : =SOMME(E30:E40)     =SOMME(F30:F40)     =ARRONDI(E42-F42;2)</t>
        </is>
      </c>
    </row>
  </sheetData>
  <mergeCells count="22">
    <mergeCell ref="B4:F4"/>
    <mergeCell ref="B42:D42"/>
    <mergeCell ref="B47:F47"/>
    <mergeCell ref="B62:F62"/>
    <mergeCell ref="B54:F54"/>
    <mergeCell ref="B59:F59"/>
    <mergeCell ref="B58:F58"/>
    <mergeCell ref="B52:F52"/>
    <mergeCell ref="B2:F2"/>
    <mergeCell ref="B48:F48"/>
    <mergeCell ref="B60:F60"/>
    <mergeCell ref="B57:F57"/>
    <mergeCell ref="B53:F53"/>
    <mergeCell ref="B49:F49"/>
    <mergeCell ref="B65:F65"/>
    <mergeCell ref="B55:F55"/>
    <mergeCell ref="B6:F6"/>
    <mergeCell ref="B64:F64"/>
    <mergeCell ref="B5:F5"/>
    <mergeCell ref="B63:F63"/>
    <mergeCell ref="B43:D43"/>
    <mergeCell ref="B50:F50"/>
  </mergeCells>
  <hyperlinks>
    <hyperlink ref="B1" location="'00 - Accueil'!A1"/>
  </hyperlinks>
  <pageMargins left="0.75" right="0.75" top="1" bottom="1" header="0.5" footer="0.5"/>
  <pageSetup orientation="landscape"/>
</worksheet>
</file>

<file path=xl/worksheets/sheet35.xml><?xml version="1.0" encoding="utf-8"?>
<worksheet xmlns="http://schemas.openxmlformats.org/spreadsheetml/2006/main">
  <sheetPr>
    <tabColor rgb="FF0C29AB"/>
    <outlinePr summaryBelow="1" summaryRight="1"/>
    <pageSetUpPr/>
  </sheetPr>
  <dimension ref="B1:F40"/>
  <sheetViews>
    <sheetView showGridLines="0" tabSelected="0" workbookViewId="0">
      <selection activeCell="A1" sqref="A1"/>
    </sheetView>
  </sheetViews>
  <sheetFormatPr baseColWidth="8" defaultRowHeight="15"/>
  <cols>
    <col width="3" customWidth="1" min="1" max="1"/>
    <col width="8" customWidth="1" min="2" max="2"/>
    <col width="44" customWidth="1" min="3" max="3"/>
    <col width="14" customWidth="1" min="4" max="4"/>
    <col width="17" customWidth="1" min="5" max="5"/>
    <col width="17" customWidth="1" min="6" max="6"/>
    <col width="3" customWidth="1" min="7" max="7"/>
  </cols>
  <sheetData>
    <row r="1">
      <c r="B1" s="25" t="inlineStr">
        <is>
          <t>↩ Retour à l'accueil</t>
        </is>
      </c>
    </row>
    <row r="2" ht="27.75" customHeight="1">
      <c r="B2" s="12" t="inlineStr">
        <is>
          <t>17 - Enregistrer les règlements et suivre la banque (Énoncé)</t>
        </is>
      </c>
    </row>
    <row r="4" ht="31" customHeight="1">
      <c r="B4" s="11" t="inlineStr">
        <is>
          <t>Consigne : enregistrez au journal les quatre mouvements bancaires du mois, puis calculez le solde du compte banque. Pour le solde, utilisez SOMME.SI afin de n'additionner que les lignes du compte 512.</t>
        </is>
      </c>
    </row>
    <row r="5" ht="31" customHeight="1">
      <c r="B5" s="7" t="inlineStr">
        <is>
          <t>Objectif : comprendre le sens des écritures de banque (entrée d'argent = débit, sortie = crédit) et retrouver un solde avec une formule.</t>
        </is>
      </c>
    </row>
    <row r="6" ht="31" customHeight="1">
      <c r="B6" s="7" t="inlineStr">
        <is>
          <t>À découvrir : SOMME.SI appliquée à un journal, pour calculer le solde d'un compte sans le refaire à la main.</t>
        </is>
      </c>
    </row>
    <row r="8">
      <c r="B8" s="27" t="inlineStr">
        <is>
          <t>Données de départ</t>
        </is>
      </c>
    </row>
    <row r="9" ht="30" customHeight="1">
      <c r="B9" s="17" t="inlineStr">
        <is>
          <t>N°</t>
        </is>
      </c>
      <c r="C9" s="17" t="inlineStr">
        <is>
          <t>Opération</t>
        </is>
      </c>
      <c r="D9" s="17" t="inlineStr">
        <is>
          <t>Montant</t>
        </is>
      </c>
    </row>
    <row r="10" ht="31" customHeight="1">
      <c r="B10" s="41" t="n">
        <v>1</v>
      </c>
      <c r="C10" s="67" t="inlineStr">
        <is>
          <t>La société Maison Fabre, cliente, règle sa facture par virement</t>
        </is>
      </c>
      <c r="D10" s="42" t="n">
        <v>1560</v>
      </c>
    </row>
    <row r="11" ht="31" customHeight="1">
      <c r="B11" s="41" t="n">
        <v>2</v>
      </c>
      <c r="C11" s="67" t="inlineStr">
        <is>
          <t>Paiement par virement de la facture de Papeterie Orion, fournisseur</t>
        </is>
      </c>
      <c r="D11" s="42" t="n">
        <v>420</v>
      </c>
    </row>
    <row r="12" ht="31" customHeight="1">
      <c r="B12" s="41" t="n">
        <v>3</v>
      </c>
      <c r="C12" s="67" t="inlineStr">
        <is>
          <t>Frais de tenue de compte prélevés par la banque (sans TVA)</t>
        </is>
      </c>
      <c r="D12" s="42" t="n">
        <v>24.5</v>
      </c>
    </row>
    <row r="13" ht="31" customHeight="1">
      <c r="B13" s="41" t="n">
        <v>4</v>
      </c>
      <c r="C13" s="67" t="inlineStr">
        <is>
          <t>Paiement par virement de la TVA du mois à décaisser</t>
        </is>
      </c>
      <c r="D13" s="42" t="n">
        <v>1310</v>
      </c>
    </row>
    <row r="15">
      <c r="B15" s="26" t="inlineStr">
        <is>
          <t>Solde de la banque au 1er du mois</t>
        </is>
      </c>
      <c r="C15" s="74" t="n"/>
      <c r="D15" s="42" t="n">
        <v>5200</v>
      </c>
    </row>
    <row r="17">
      <c r="B17" s="27" t="inlineStr">
        <is>
          <t>Comptes à utiliser (extrait du plan comptable)</t>
        </is>
      </c>
    </row>
    <row r="18" ht="30" customHeight="1">
      <c r="B18" s="17" t="inlineStr">
        <is>
          <t>Compte</t>
        </is>
      </c>
      <c r="C18" s="17" t="inlineStr">
        <is>
          <t>Intitulé</t>
        </is>
      </c>
    </row>
    <row r="19">
      <c r="B19" s="41" t="n">
        <v>401</v>
      </c>
      <c r="C19" s="67" t="inlineStr">
        <is>
          <t>Fournisseurs</t>
        </is>
      </c>
    </row>
    <row r="20">
      <c r="B20" s="41" t="n">
        <v>411</v>
      </c>
      <c r="C20" s="67" t="inlineStr">
        <is>
          <t>Clients</t>
        </is>
      </c>
    </row>
    <row r="21">
      <c r="B21" s="41" t="n">
        <v>44551</v>
      </c>
      <c r="C21" s="67" t="inlineStr">
        <is>
          <t>TVA à décaisser</t>
        </is>
      </c>
    </row>
    <row r="22">
      <c r="B22" s="41" t="n">
        <v>44566</v>
      </c>
      <c r="C22" s="67" t="inlineStr">
        <is>
          <t>TVA déductible sur autres biens et services</t>
        </is>
      </c>
    </row>
    <row r="23">
      <c r="B23" s="41" t="n">
        <v>512</v>
      </c>
      <c r="C23" s="67" t="inlineStr">
        <is>
          <t>Banque</t>
        </is>
      </c>
    </row>
    <row r="24">
      <c r="B24" s="41" t="n">
        <v>6064</v>
      </c>
      <c r="C24" s="67" t="inlineStr">
        <is>
          <t>Fournitures administratives</t>
        </is>
      </c>
    </row>
    <row r="25">
      <c r="B25" s="41" t="n">
        <v>627</v>
      </c>
      <c r="C25" s="67" t="inlineStr">
        <is>
          <t>Services bancaires et assimilés</t>
        </is>
      </c>
    </row>
    <row r="27">
      <c r="B27" s="27" t="inlineStr">
        <is>
          <t>Journal à compléter</t>
        </is>
      </c>
    </row>
    <row r="28" ht="30" customHeight="1">
      <c r="B28" s="17" t="inlineStr">
        <is>
          <t>Op.</t>
        </is>
      </c>
      <c r="C28" s="17" t="inlineStr">
        <is>
          <t>Intitulé du compte</t>
        </is>
      </c>
      <c r="D28" s="17" t="inlineStr">
        <is>
          <t>Compte</t>
        </is>
      </c>
      <c r="E28" s="17" t="inlineStr">
        <is>
          <t>Débit</t>
        </is>
      </c>
      <c r="F28" s="17" t="inlineStr">
        <is>
          <t>Crédit</t>
        </is>
      </c>
    </row>
    <row r="29">
      <c r="B29" s="41" t="n">
        <v>1</v>
      </c>
      <c r="C29" s="76" t="n"/>
      <c r="D29" s="77" t="n"/>
      <c r="E29" s="43" t="n"/>
      <c r="F29" s="43" t="n"/>
    </row>
    <row r="30">
      <c r="B30" s="41" t="n">
        <v>1</v>
      </c>
      <c r="C30" s="76" t="n"/>
      <c r="D30" s="77" t="n"/>
      <c r="E30" s="43" t="n"/>
      <c r="F30" s="43" t="n"/>
    </row>
    <row r="31">
      <c r="B31" s="41" t="n">
        <v>2</v>
      </c>
      <c r="C31" s="76" t="n"/>
      <c r="D31" s="77" t="n"/>
      <c r="E31" s="43" t="n"/>
      <c r="F31" s="43" t="n"/>
    </row>
    <row r="32">
      <c r="B32" s="41" t="n">
        <v>2</v>
      </c>
      <c r="C32" s="76" t="n"/>
      <c r="D32" s="77" t="n"/>
      <c r="E32" s="43" t="n"/>
      <c r="F32" s="43" t="n"/>
    </row>
    <row r="33">
      <c r="B33" s="41" t="n">
        <v>3</v>
      </c>
      <c r="C33" s="76" t="n"/>
      <c r="D33" s="77" t="n"/>
      <c r="E33" s="43" t="n"/>
      <c r="F33" s="43" t="n"/>
    </row>
    <row r="34">
      <c r="B34" s="41" t="n">
        <v>3</v>
      </c>
      <c r="C34" s="76" t="n"/>
      <c r="D34" s="77" t="n"/>
      <c r="E34" s="43" t="n"/>
      <c r="F34" s="43" t="n"/>
    </row>
    <row r="35">
      <c r="B35" s="41" t="n">
        <v>4</v>
      </c>
      <c r="C35" s="76" t="n"/>
      <c r="D35" s="77" t="n"/>
      <c r="E35" s="43" t="n"/>
      <c r="F35" s="43" t="n"/>
    </row>
    <row r="36">
      <c r="B36" s="41" t="n">
        <v>4</v>
      </c>
      <c r="C36" s="76" t="n"/>
      <c r="D36" s="77" t="n"/>
      <c r="E36" s="43" t="n"/>
      <c r="F36" s="43" t="n"/>
    </row>
    <row r="38">
      <c r="B38" s="35" t="inlineStr">
        <is>
          <t>Total des débits et des crédits</t>
        </is>
      </c>
      <c r="E38" s="43" t="n"/>
      <c r="F38" s="43" t="n"/>
    </row>
    <row r="39">
      <c r="B39" s="35" t="inlineStr">
        <is>
          <t>Contrôle : écart débits − crédits (doit être 0)</t>
        </is>
      </c>
      <c r="E39" s="43" t="n"/>
    </row>
    <row r="40" ht="30" customHeight="1">
      <c r="B40" s="35" t="inlineStr">
        <is>
          <t>Solde du compte 512 après ces opérations</t>
        </is>
      </c>
      <c r="E40" s="43" t="n"/>
    </row>
  </sheetData>
  <mergeCells count="8">
    <mergeCell ref="B4:F4"/>
    <mergeCell ref="B6:F6"/>
    <mergeCell ref="B15:C15"/>
    <mergeCell ref="B2:F2"/>
    <mergeCell ref="B5:F5"/>
    <mergeCell ref="B40:D40"/>
    <mergeCell ref="B39:D39"/>
    <mergeCell ref="B38:D38"/>
  </mergeCells>
  <hyperlinks>
    <hyperlink ref="B1" location="'00 - Accueil'!A1"/>
  </hyperlinks>
  <pageMargins left="0.75" right="0.75" top="1" bottom="1" header="0.5" footer="0.5"/>
  <pageSetup orientation="landscape"/>
</worksheet>
</file>

<file path=xl/worksheets/sheet36.xml><?xml version="1.0" encoding="utf-8"?>
<worksheet xmlns="http://schemas.openxmlformats.org/spreadsheetml/2006/main">
  <sheetPr>
    <tabColor rgb="FFA6A6A6"/>
    <outlinePr summaryBelow="1" summaryRight="1"/>
    <pageSetUpPr/>
  </sheetPr>
  <dimension ref="B1:F52"/>
  <sheetViews>
    <sheetView showGridLines="0" tabSelected="0" workbookViewId="0">
      <selection activeCell="A1" sqref="A1"/>
    </sheetView>
  </sheetViews>
  <sheetFormatPr baseColWidth="8" defaultRowHeight="15"/>
  <cols>
    <col width="3" customWidth="1" min="1" max="1"/>
    <col width="8" customWidth="1" min="2" max="2"/>
    <col width="44" customWidth="1" min="3" max="3"/>
    <col width="14" customWidth="1" min="4" max="4"/>
    <col width="17" customWidth="1" min="5" max="5"/>
    <col width="17" customWidth="1" min="6" max="6"/>
    <col width="3" customWidth="1" min="7" max="7"/>
  </cols>
  <sheetData>
    <row r="1">
      <c r="B1" s="25" t="inlineStr">
        <is>
          <t>↩ Retour à l'accueil</t>
        </is>
      </c>
    </row>
    <row r="2" ht="27.75" customHeight="1">
      <c r="B2" s="12" t="inlineStr">
        <is>
          <t>17 - Enregistrer les règlements et suivre la banque (Corrigé)</t>
        </is>
      </c>
    </row>
    <row r="4" ht="31" customHeight="1">
      <c r="B4" s="11" t="inlineStr">
        <is>
          <t>Consigne : enregistrez au journal les quatre mouvements bancaires du mois, puis calculez le solde du compte banque. Pour le solde, utilisez SOMME.SI afin de n'additionner que les lignes du compte 512.</t>
        </is>
      </c>
    </row>
    <row r="5" ht="31" customHeight="1">
      <c r="B5" s="7" t="inlineStr">
        <is>
          <t>Objectif : comprendre le sens des écritures de banque (entrée d'argent = débit, sortie = crédit) et retrouver un solde avec une formule.</t>
        </is>
      </c>
    </row>
    <row r="6" ht="31" customHeight="1">
      <c r="B6" s="7" t="inlineStr">
        <is>
          <t>À découvrir : SOMME.SI appliquée à un journal, pour calculer le solde d'un compte sans le refaire à la main.</t>
        </is>
      </c>
    </row>
    <row r="8">
      <c r="B8" s="27" t="inlineStr">
        <is>
          <t>Données de départ</t>
        </is>
      </c>
    </row>
    <row r="9" ht="30" customHeight="1">
      <c r="B9" s="17" t="inlineStr">
        <is>
          <t>N°</t>
        </is>
      </c>
      <c r="C9" s="17" t="inlineStr">
        <is>
          <t>Opération</t>
        </is>
      </c>
      <c r="D9" s="17" t="inlineStr">
        <is>
          <t>Montant</t>
        </is>
      </c>
    </row>
    <row r="10" ht="31" customHeight="1">
      <c r="B10" s="41" t="n">
        <v>1</v>
      </c>
      <c r="C10" s="67" t="inlineStr">
        <is>
          <t>La société Maison Fabre, cliente, règle sa facture par virement</t>
        </is>
      </c>
      <c r="D10" s="42" t="n">
        <v>1560</v>
      </c>
    </row>
    <row r="11" ht="31" customHeight="1">
      <c r="B11" s="41" t="n">
        <v>2</v>
      </c>
      <c r="C11" s="67" t="inlineStr">
        <is>
          <t>Paiement par virement de la facture de Papeterie Orion, fournisseur</t>
        </is>
      </c>
      <c r="D11" s="42" t="n">
        <v>420</v>
      </c>
    </row>
    <row r="12" ht="31" customHeight="1">
      <c r="B12" s="41" t="n">
        <v>3</v>
      </c>
      <c r="C12" s="67" t="inlineStr">
        <is>
          <t>Frais de tenue de compte prélevés par la banque (sans TVA)</t>
        </is>
      </c>
      <c r="D12" s="42" t="n">
        <v>24.5</v>
      </c>
    </row>
    <row r="13" ht="31" customHeight="1">
      <c r="B13" s="41" t="n">
        <v>4</v>
      </c>
      <c r="C13" s="67" t="inlineStr">
        <is>
          <t>Paiement par virement de la TVA du mois à décaisser</t>
        </is>
      </c>
      <c r="D13" s="42" t="n">
        <v>1310</v>
      </c>
    </row>
    <row r="15">
      <c r="B15" s="26" t="inlineStr">
        <is>
          <t>Solde de la banque au 1er du mois</t>
        </is>
      </c>
      <c r="C15" s="74" t="n"/>
      <c r="D15" s="42" t="n">
        <v>5200</v>
      </c>
    </row>
    <row r="17">
      <c r="B17" s="27" t="inlineStr">
        <is>
          <t>Comptes à utiliser (extrait du plan comptable)</t>
        </is>
      </c>
    </row>
    <row r="18" ht="30" customHeight="1">
      <c r="B18" s="17" t="inlineStr">
        <is>
          <t>Compte</t>
        </is>
      </c>
      <c r="C18" s="17" t="inlineStr">
        <is>
          <t>Intitulé</t>
        </is>
      </c>
    </row>
    <row r="19">
      <c r="B19" s="41" t="n">
        <v>401</v>
      </c>
      <c r="C19" s="67" t="inlineStr">
        <is>
          <t>Fournisseurs</t>
        </is>
      </c>
    </row>
    <row r="20">
      <c r="B20" s="41" t="n">
        <v>411</v>
      </c>
      <c r="C20" s="67" t="inlineStr">
        <is>
          <t>Clients</t>
        </is>
      </c>
    </row>
    <row r="21">
      <c r="B21" s="41" t="n">
        <v>44551</v>
      </c>
      <c r="C21" s="67" t="inlineStr">
        <is>
          <t>TVA à décaisser</t>
        </is>
      </c>
    </row>
    <row r="22">
      <c r="B22" s="41" t="n">
        <v>44566</v>
      </c>
      <c r="C22" s="67" t="inlineStr">
        <is>
          <t>TVA déductible sur autres biens et services</t>
        </is>
      </c>
    </row>
    <row r="23">
      <c r="B23" s="41" t="n">
        <v>512</v>
      </c>
      <c r="C23" s="67" t="inlineStr">
        <is>
          <t>Banque</t>
        </is>
      </c>
    </row>
    <row r="24">
      <c r="B24" s="41" t="n">
        <v>6064</v>
      </c>
      <c r="C24" s="67" t="inlineStr">
        <is>
          <t>Fournitures administratives</t>
        </is>
      </c>
    </row>
    <row r="25">
      <c r="B25" s="41" t="n">
        <v>627</v>
      </c>
      <c r="C25" s="67" t="inlineStr">
        <is>
          <t>Services bancaires et assimilés</t>
        </is>
      </c>
    </row>
    <row r="27">
      <c r="B27" s="27" t="inlineStr">
        <is>
          <t>Journal à compléter</t>
        </is>
      </c>
    </row>
    <row r="28" ht="30" customHeight="1">
      <c r="B28" s="17" t="inlineStr">
        <is>
          <t>Op.</t>
        </is>
      </c>
      <c r="C28" s="17" t="inlineStr">
        <is>
          <t>Intitulé du compte</t>
        </is>
      </c>
      <c r="D28" s="17" t="inlineStr">
        <is>
          <t>Compte</t>
        </is>
      </c>
      <c r="E28" s="17" t="inlineStr">
        <is>
          <t>Débit</t>
        </is>
      </c>
      <c r="F28" s="17" t="inlineStr">
        <is>
          <t>Crédit</t>
        </is>
      </c>
    </row>
    <row r="29">
      <c r="B29" s="41" t="n">
        <v>1</v>
      </c>
      <c r="C29" s="78" t="inlineStr">
        <is>
          <t>Banque</t>
        </is>
      </c>
      <c r="D29" s="54" t="n">
        <v>512</v>
      </c>
      <c r="E29" s="47">
        <f>D10</f>
        <v>1560</v>
      </c>
      <c r="F29" s="47" t="n"/>
    </row>
    <row r="30">
      <c r="B30" s="41" t="n">
        <v>1</v>
      </c>
      <c r="C30" s="78" t="inlineStr">
        <is>
          <t>Clients</t>
        </is>
      </c>
      <c r="D30" s="54" t="n">
        <v>411</v>
      </c>
      <c r="E30" s="47" t="n"/>
      <c r="F30" s="47">
        <f>D10</f>
        <v>1560</v>
      </c>
    </row>
    <row r="31">
      <c r="B31" s="41" t="n">
        <v>2</v>
      </c>
      <c r="C31" s="78" t="inlineStr">
        <is>
          <t>Fournisseurs</t>
        </is>
      </c>
      <c r="D31" s="54" t="n">
        <v>401</v>
      </c>
      <c r="E31" s="47">
        <f>D11</f>
        <v>420</v>
      </c>
      <c r="F31" s="47" t="n"/>
    </row>
    <row r="32">
      <c r="B32" s="41" t="n">
        <v>2</v>
      </c>
      <c r="C32" s="78" t="inlineStr">
        <is>
          <t>Banque</t>
        </is>
      </c>
      <c r="D32" s="54" t="n">
        <v>512</v>
      </c>
      <c r="E32" s="47" t="n"/>
      <c r="F32" s="47">
        <f>D11</f>
        <v>420</v>
      </c>
    </row>
    <row r="33">
      <c r="B33" s="41" t="n">
        <v>3</v>
      </c>
      <c r="C33" s="78" t="inlineStr">
        <is>
          <t>Services bancaires et assimilés</t>
        </is>
      </c>
      <c r="D33" s="54" t="n">
        <v>627</v>
      </c>
      <c r="E33" s="47">
        <f>D12</f>
        <v>24.5</v>
      </c>
      <c r="F33" s="47" t="n"/>
    </row>
    <row r="34">
      <c r="B34" s="41" t="n">
        <v>3</v>
      </c>
      <c r="C34" s="78" t="inlineStr">
        <is>
          <t>Banque</t>
        </is>
      </c>
      <c r="D34" s="54" t="n">
        <v>512</v>
      </c>
      <c r="E34" s="47" t="n"/>
      <c r="F34" s="47">
        <f>D12</f>
        <v>24.5</v>
      </c>
    </row>
    <row r="35">
      <c r="B35" s="41" t="n">
        <v>4</v>
      </c>
      <c r="C35" s="78" t="inlineStr">
        <is>
          <t>TVA à décaisser</t>
        </is>
      </c>
      <c r="D35" s="54" t="n">
        <v>44551</v>
      </c>
      <c r="E35" s="47">
        <f>D13</f>
        <v>1310</v>
      </c>
      <c r="F35" s="47" t="n"/>
    </row>
    <row r="36">
      <c r="B36" s="41" t="n">
        <v>4</v>
      </c>
      <c r="C36" s="78" t="inlineStr">
        <is>
          <t>Banque</t>
        </is>
      </c>
      <c r="D36" s="54" t="n">
        <v>512</v>
      </c>
      <c r="E36" s="47" t="n"/>
      <c r="F36" s="47">
        <f>D13</f>
        <v>1310</v>
      </c>
    </row>
    <row r="38">
      <c r="B38" s="35" t="inlineStr">
        <is>
          <t>Total des débits et des crédits</t>
        </is>
      </c>
      <c r="E38" s="47">
        <f>SUM(E29:E36)</f>
        <v>3314.5</v>
      </c>
      <c r="F38" s="47">
        <f>SUM(F29:F36)</f>
        <v>3314.5</v>
      </c>
    </row>
    <row r="39">
      <c r="B39" s="35" t="inlineStr">
        <is>
          <t>Contrôle : écart débits − crédits (doit être 0)</t>
        </is>
      </c>
      <c r="E39" s="47">
        <f>ROUND(E38-F38,2)</f>
        <v>0</v>
      </c>
    </row>
    <row r="40" ht="30" customHeight="1">
      <c r="B40" s="35" t="inlineStr">
        <is>
          <t>Solde du compte 512 après ces opérations</t>
        </is>
      </c>
      <c r="E40" s="47">
        <f>D15+SUMIF(D29:D36,512,E29:E36)-SUMIF(D29:D36,512,F29:F36)</f>
        <v>5005.5</v>
      </c>
    </row>
    <row r="42" ht="21.75" customHeight="1">
      <c r="B42" s="10" t="inlineStr">
        <is>
          <t>Corrigé pas à pas</t>
        </is>
      </c>
    </row>
    <row r="44" ht="17.5" customHeight="1">
      <c r="B44" s="5" t="inlineStr">
        <is>
          <t>Les quatre règlements</t>
        </is>
      </c>
    </row>
    <row r="45" ht="33" customHeight="1">
      <c r="B45" s="7" t="inlineStr">
        <is>
          <t>Étape 1 — Ce que l'on cherche : enregistrer des encaissements et des décaissements. Quand de l'argent entre, la banque est débitée ; quand il sort, elle est créditée.</t>
        </is>
      </c>
    </row>
    <row r="46" ht="33" customHeight="1">
      <c r="B46" s="7" t="inlineStr">
        <is>
          <t>Étape 2 — Pourquoi cette méthode : le compte tiers (client, fournisseur, TVA à décaisser) est soldé en face de la banque. Les frais bancaires sont une charge (627) : pas de dette à solder.</t>
        </is>
      </c>
    </row>
    <row r="47" ht="33" customHeight="1">
      <c r="B47" s="4" t="inlineStr">
        <is>
          <t>Étape 3 — Contrepartie à retenir : encaissement client = 512 au débit, 411 au crédit  |  paiement fournisseur = 401 au débit, 512 au crédit</t>
        </is>
      </c>
    </row>
    <row r="49" ht="17.5" customHeight="1">
      <c r="B49" s="5" t="inlineStr">
        <is>
          <t>Solde du compte banque</t>
        </is>
      </c>
    </row>
    <row r="50" ht="33" customHeight="1">
      <c r="B50" s="7" t="inlineStr">
        <is>
          <t>Étape 1 — Ce que l'on cherche : le solde du compte 512 après ces quatre opérations, à partir du solde de départ.</t>
        </is>
      </c>
    </row>
    <row r="51" ht="33" customHeight="1">
      <c r="B51" s="7" t="inlineStr">
        <is>
          <t>Étape 2 — Pourquoi cette fonction : SOMME.SI additionne uniquement les lignes du compte 512, d'abord dans la colonne Débit, puis dans la colonne Crédit. Solde final = solde de départ + débits − crédits.</t>
        </is>
      </c>
    </row>
    <row r="52" ht="19.5" customHeight="1">
      <c r="B52" s="4" t="inlineStr">
        <is>
          <t>Étape 3 — Formule finale : =D15+SOMME.SI(D29:D36;512;E29:E36)-SOMME.SI(D29:D36;512;F29:F36)</t>
        </is>
      </c>
    </row>
  </sheetData>
  <mergeCells count="16">
    <mergeCell ref="B4:F4"/>
    <mergeCell ref="B44:F44"/>
    <mergeCell ref="B6:F6"/>
    <mergeCell ref="B15:C15"/>
    <mergeCell ref="B2:F2"/>
    <mergeCell ref="B47:F47"/>
    <mergeCell ref="B52:F52"/>
    <mergeCell ref="B5:F5"/>
    <mergeCell ref="B40:D40"/>
    <mergeCell ref="B51:F51"/>
    <mergeCell ref="B45:F45"/>
    <mergeCell ref="B46:F46"/>
    <mergeCell ref="B50:F50"/>
    <mergeCell ref="B39:D39"/>
    <mergeCell ref="B38:D38"/>
    <mergeCell ref="B49:F49"/>
  </mergeCells>
  <hyperlinks>
    <hyperlink ref="B1" location="'00 - Accueil'!A1"/>
  </hyperlinks>
  <pageMargins left="0.75" right="0.75" top="1" bottom="1" header="0.5" footer="0.5"/>
  <pageSetup orientation="landscape"/>
</worksheet>
</file>

<file path=xl/worksheets/sheet37.xml><?xml version="1.0" encoding="utf-8"?>
<worksheet xmlns="http://schemas.openxmlformats.org/spreadsheetml/2006/main">
  <sheetPr>
    <tabColor rgb="FF0B2A4A"/>
    <outlinePr summaryBelow="1" summaryRight="1"/>
    <pageSetUpPr/>
  </sheetPr>
  <dimension ref="B1:G24"/>
  <sheetViews>
    <sheetView showGridLines="0" tabSelected="0" workbookViewId="0">
      <selection activeCell="A1" sqref="A1"/>
    </sheetView>
  </sheetViews>
  <sheetFormatPr baseColWidth="8" defaultRowHeight="15"/>
  <cols>
    <col width="3" customWidth="1" min="1" max="1"/>
    <col width="12" customWidth="1" min="2" max="2"/>
    <col width="18" customWidth="1" min="3" max="3"/>
    <col width="16" customWidth="1" min="4" max="4"/>
    <col width="20" customWidth="1" min="5" max="5"/>
    <col width="16" customWidth="1" min="6" max="6"/>
    <col width="18" customWidth="1" min="7" max="7"/>
    <col width="3" customWidth="1" min="8" max="8"/>
  </cols>
  <sheetData>
    <row r="1">
      <c r="B1" s="25" t="inlineStr">
        <is>
          <t>↩ Retour à l'accueil</t>
        </is>
      </c>
    </row>
    <row r="2" ht="27.75" customHeight="1">
      <c r="B2" s="12" t="inlineStr">
        <is>
          <t>18 - Construire un tableau d'emprunt (Énoncé)</t>
        </is>
      </c>
    </row>
    <row r="4" ht="44.5" customHeight="1">
      <c r="B4" s="11" t="inlineStr">
        <is>
          <t>Consigne : à partir des caractéristiques de l'emprunt ci-dessous, calculez l'annuité constante, puis construisez le tableau d'emprunt année par année : intérêts, part de capital remboursée et capital restant dû.</t>
        </is>
      </c>
    </row>
    <row r="5" ht="31" customHeight="1">
      <c r="B5" s="7" t="inlineStr">
        <is>
          <t>Objectif : comprendre qu'avec une annuité constante, la part d'intérêts baisse chaque année alors que la part de capital remboursée augmente.</t>
        </is>
      </c>
    </row>
    <row r="6" ht="31" customHeight="1">
      <c r="B6" s="7" t="inlineStr">
        <is>
          <t>À découvrir : la fonction VPM (calcul de l'annuité), les références absolues ($) et un double contrôle de fin de tableau.</t>
        </is>
      </c>
    </row>
    <row r="8">
      <c r="B8" s="27" t="inlineStr">
        <is>
          <t>Données de l'emprunt</t>
        </is>
      </c>
    </row>
    <row r="9">
      <c r="B9" s="26" t="inlineStr">
        <is>
          <t>Objet</t>
        </is>
      </c>
      <c r="C9" s="74" t="n"/>
      <c r="D9" s="67" t="inlineStr">
        <is>
          <t>Achat de matériel d'atelier</t>
        </is>
      </c>
      <c r="E9" s="74" t="n"/>
    </row>
    <row r="10">
      <c r="B10" s="26" t="inlineStr">
        <is>
          <t>Capital emprunté</t>
        </is>
      </c>
      <c r="C10" s="74" t="n"/>
      <c r="D10" s="42" t="n">
        <v>15000</v>
      </c>
    </row>
    <row r="11">
      <c r="B11" s="26" t="inlineStr">
        <is>
          <t>Taux annuel</t>
        </is>
      </c>
      <c r="C11" s="74" t="n"/>
      <c r="D11" s="79" t="n">
        <v>0.04</v>
      </c>
    </row>
    <row r="12">
      <c r="B12" s="26" t="inlineStr">
        <is>
          <t>Durée</t>
        </is>
      </c>
      <c r="C12" s="74" t="n"/>
      <c r="D12" s="56" t="n">
        <v>4</v>
      </c>
    </row>
    <row r="13">
      <c r="B13" s="26" t="inlineStr">
        <is>
          <t>Début</t>
        </is>
      </c>
      <c r="C13" s="74" t="n"/>
      <c r="D13" s="83" t="n">
        <v>45658</v>
      </c>
    </row>
    <row r="14">
      <c r="B14" s="26" t="inlineStr">
        <is>
          <t>Annuité constante</t>
        </is>
      </c>
      <c r="C14" s="74" t="n"/>
      <c r="D14" s="43" t="n"/>
    </row>
    <row r="16">
      <c r="B16" s="27" t="inlineStr">
        <is>
          <t>Tableau d'emprunt</t>
        </is>
      </c>
    </row>
    <row r="17" ht="42" customHeight="1">
      <c r="B17" s="17" t="inlineStr">
        <is>
          <t>Année</t>
        </is>
      </c>
      <c r="C17" s="17" t="inlineStr">
        <is>
          <t>Capital début</t>
        </is>
      </c>
      <c r="D17" s="17" t="inlineStr">
        <is>
          <t>Intérêts</t>
        </is>
      </c>
      <c r="E17" s="17" t="inlineStr">
        <is>
          <t>Part de capital remboursée</t>
        </is>
      </c>
      <c r="F17" s="17" t="inlineStr">
        <is>
          <t>Annuité</t>
        </is>
      </c>
      <c r="G17" s="17" t="inlineStr">
        <is>
          <t>Capital restant dû fin</t>
        </is>
      </c>
    </row>
    <row r="18">
      <c r="B18" s="41" t="n">
        <v>2025</v>
      </c>
      <c r="C18" s="43" t="n"/>
      <c r="D18" s="43" t="n"/>
      <c r="E18" s="43" t="n"/>
      <c r="F18" s="43" t="n"/>
      <c r="G18" s="43" t="n"/>
    </row>
    <row r="19">
      <c r="B19" s="41" t="n">
        <v>2026</v>
      </c>
      <c r="C19" s="43" t="n"/>
      <c r="D19" s="43" t="n"/>
      <c r="E19" s="43" t="n"/>
      <c r="F19" s="43" t="n"/>
      <c r="G19" s="43" t="n"/>
    </row>
    <row r="20">
      <c r="B20" s="41" t="n">
        <v>2027</v>
      </c>
      <c r="C20" s="43" t="n"/>
      <c r="D20" s="43" t="n"/>
      <c r="E20" s="43" t="n"/>
      <c r="F20" s="43" t="n"/>
      <c r="G20" s="43" t="n"/>
    </row>
    <row r="21">
      <c r="B21" s="41" t="n">
        <v>2028</v>
      </c>
      <c r="C21" s="43" t="n"/>
      <c r="D21" s="43" t="n"/>
      <c r="E21" s="43" t="n"/>
      <c r="F21" s="43" t="n"/>
      <c r="G21" s="43" t="n"/>
    </row>
    <row r="23" ht="30" customHeight="1">
      <c r="B23" s="35" t="inlineStr">
        <is>
          <t>Contrôle 1 : total des parts de capital (doit égaler le capital emprunté)</t>
        </is>
      </c>
      <c r="E23" s="43" t="n"/>
    </row>
    <row r="24">
      <c r="B24" s="35" t="inlineStr">
        <is>
          <t>Contrôle 2 : capital restant dû à la fin (doit être 0)</t>
        </is>
      </c>
      <c r="E24" s="43" t="n"/>
    </row>
  </sheetData>
  <mergeCells count="13">
    <mergeCell ref="B13:C13"/>
    <mergeCell ref="B2:G2"/>
    <mergeCell ref="B11:C11"/>
    <mergeCell ref="B5:G5"/>
    <mergeCell ref="B23:D23"/>
    <mergeCell ref="B10:C10"/>
    <mergeCell ref="B12:C12"/>
    <mergeCell ref="B4:G4"/>
    <mergeCell ref="B14:C14"/>
    <mergeCell ref="B9:C9"/>
    <mergeCell ref="D9:E9"/>
    <mergeCell ref="B24:D24"/>
    <mergeCell ref="B6:G6"/>
  </mergeCells>
  <hyperlinks>
    <hyperlink ref="B1" location="'00 - Accueil'!A1"/>
  </hyperlinks>
  <pageMargins left="0.75" right="0.75" top="1" bottom="1" header="0.5" footer="0.5"/>
  <pageSetup orientation="landscape"/>
</worksheet>
</file>

<file path=xl/worksheets/sheet38.xml><?xml version="1.0" encoding="utf-8"?>
<worksheet xmlns="http://schemas.openxmlformats.org/spreadsheetml/2006/main">
  <sheetPr>
    <tabColor rgb="FFA6A6A6"/>
    <outlinePr summaryBelow="1" summaryRight="1"/>
    <pageSetUpPr/>
  </sheetPr>
  <dimension ref="B1:G41"/>
  <sheetViews>
    <sheetView showGridLines="0" tabSelected="0" workbookViewId="0">
      <selection activeCell="A1" sqref="A1"/>
    </sheetView>
  </sheetViews>
  <sheetFormatPr baseColWidth="8" defaultRowHeight="15"/>
  <cols>
    <col width="3" customWidth="1" min="1" max="1"/>
    <col width="12" customWidth="1" min="2" max="2"/>
    <col width="18" customWidth="1" min="3" max="3"/>
    <col width="16" customWidth="1" min="4" max="4"/>
    <col width="20" customWidth="1" min="5" max="5"/>
    <col width="16" customWidth="1" min="6" max="6"/>
    <col width="18" customWidth="1" min="7" max="7"/>
    <col width="3" customWidth="1" min="8" max="8"/>
  </cols>
  <sheetData>
    <row r="1">
      <c r="B1" s="25" t="inlineStr">
        <is>
          <t>↩ Retour à l'accueil</t>
        </is>
      </c>
    </row>
    <row r="2" ht="27.75" customHeight="1">
      <c r="B2" s="12" t="inlineStr">
        <is>
          <t>18 - Construire un tableau d'emprunt (Corrigé)</t>
        </is>
      </c>
    </row>
    <row r="4" ht="44.5" customHeight="1">
      <c r="B4" s="11" t="inlineStr">
        <is>
          <t>Consigne : à partir des caractéristiques de l'emprunt ci-dessous, calculez l'annuité constante, puis construisez le tableau d'emprunt année par année : intérêts, part de capital remboursée et capital restant dû.</t>
        </is>
      </c>
    </row>
    <row r="5" ht="31" customHeight="1">
      <c r="B5" s="7" t="inlineStr">
        <is>
          <t>Objectif : comprendre qu'avec une annuité constante, la part d'intérêts baisse chaque année alors que la part de capital remboursée augmente.</t>
        </is>
      </c>
    </row>
    <row r="6" ht="31" customHeight="1">
      <c r="B6" s="7" t="inlineStr">
        <is>
          <t>À découvrir : la fonction VPM (calcul de l'annuité), les références absolues ($) et un double contrôle de fin de tableau.</t>
        </is>
      </c>
    </row>
    <row r="8">
      <c r="B8" s="27" t="inlineStr">
        <is>
          <t>Données de l'emprunt</t>
        </is>
      </c>
    </row>
    <row r="9">
      <c r="B9" s="26" t="inlineStr">
        <is>
          <t>Objet</t>
        </is>
      </c>
      <c r="C9" s="74" t="n"/>
      <c r="D9" s="67" t="inlineStr">
        <is>
          <t>Achat de matériel d'atelier</t>
        </is>
      </c>
      <c r="E9" s="74" t="n"/>
    </row>
    <row r="10">
      <c r="B10" s="26" t="inlineStr">
        <is>
          <t>Capital emprunté</t>
        </is>
      </c>
      <c r="C10" s="74" t="n"/>
      <c r="D10" s="42" t="n">
        <v>15000</v>
      </c>
    </row>
    <row r="11">
      <c r="B11" s="26" t="inlineStr">
        <is>
          <t>Taux annuel</t>
        </is>
      </c>
      <c r="C11" s="74" t="n"/>
      <c r="D11" s="79" t="n">
        <v>0.04</v>
      </c>
    </row>
    <row r="12">
      <c r="B12" s="26" t="inlineStr">
        <is>
          <t>Durée</t>
        </is>
      </c>
      <c r="C12" s="74" t="n"/>
      <c r="D12" s="56" t="n">
        <v>4</v>
      </c>
    </row>
    <row r="13">
      <c r="B13" s="26" t="inlineStr">
        <is>
          <t>Début</t>
        </is>
      </c>
      <c r="C13" s="74" t="n"/>
      <c r="D13" s="83" t="n">
        <v>45658</v>
      </c>
    </row>
    <row r="14">
      <c r="B14" s="26" t="inlineStr">
        <is>
          <t>Annuité constante</t>
        </is>
      </c>
      <c r="C14" s="74" t="n"/>
      <c r="D14" s="47">
        <f>-PMT(D11,D12,D10)</f>
        <v>4132.35068047204</v>
      </c>
    </row>
    <row r="16">
      <c r="B16" s="27" t="inlineStr">
        <is>
          <t>Tableau d'emprunt</t>
        </is>
      </c>
    </row>
    <row r="17" ht="42" customHeight="1">
      <c r="B17" s="17" t="inlineStr">
        <is>
          <t>Année</t>
        </is>
      </c>
      <c r="C17" s="17" t="inlineStr">
        <is>
          <t>Capital début</t>
        </is>
      </c>
      <c r="D17" s="17" t="inlineStr">
        <is>
          <t>Intérêts</t>
        </is>
      </c>
      <c r="E17" s="17" t="inlineStr">
        <is>
          <t>Part de capital remboursée</t>
        </is>
      </c>
      <c r="F17" s="17" t="inlineStr">
        <is>
          <t>Annuité</t>
        </is>
      </c>
      <c r="G17" s="17" t="inlineStr">
        <is>
          <t>Capital restant dû fin</t>
        </is>
      </c>
    </row>
    <row r="18">
      <c r="B18" s="41" t="n">
        <v>2025</v>
      </c>
      <c r="C18" s="47">
        <f>D10</f>
        <v>15000</v>
      </c>
      <c r="D18" s="47">
        <f>C18*$D$11</f>
        <v>600</v>
      </c>
      <c r="E18" s="47">
        <f>F18-D18</f>
        <v>3532.35068047204</v>
      </c>
      <c r="F18" s="47">
        <f>$D$14</f>
        <v>4132.35068047204</v>
      </c>
      <c r="G18" s="47">
        <f>C18-E18</f>
        <v>11467.649319528</v>
      </c>
    </row>
    <row r="19">
      <c r="B19" s="41" t="n">
        <v>2026</v>
      </c>
      <c r="C19" s="47">
        <f>G18</f>
        <v>11467.649319528</v>
      </c>
      <c r="D19" s="47">
        <f>C19*$D$11</f>
        <v>458.705972781119</v>
      </c>
      <c r="E19" s="47">
        <f>F19-D19</f>
        <v>3673.64470769092</v>
      </c>
      <c r="F19" s="47">
        <f>$D$14</f>
        <v>4132.35068047204</v>
      </c>
      <c r="G19" s="47">
        <f>C19-E19</f>
        <v>7794.00461183705</v>
      </c>
    </row>
    <row r="20">
      <c r="B20" s="41" t="n">
        <v>2027</v>
      </c>
      <c r="C20" s="47">
        <f>G19</f>
        <v>7794.00461183705</v>
      </c>
      <c r="D20" s="47">
        <f>C20*$D$11</f>
        <v>311.760184473482</v>
      </c>
      <c r="E20" s="47">
        <f>F20-D20</f>
        <v>3820.59049599855</v>
      </c>
      <c r="F20" s="47">
        <f>$D$14</f>
        <v>4132.35068047204</v>
      </c>
      <c r="G20" s="47">
        <f>C20-E20</f>
        <v>3973.41411583849</v>
      </c>
    </row>
    <row r="21">
      <c r="B21" s="41" t="n">
        <v>2028</v>
      </c>
      <c r="C21" s="47">
        <f>G20</f>
        <v>3973.41411583849</v>
      </c>
      <c r="D21" s="47">
        <f>C21*$D$11</f>
        <v>158.93656463354</v>
      </c>
      <c r="E21" s="47">
        <f>F21-D21</f>
        <v>3973.4141158385</v>
      </c>
      <c r="F21" s="47">
        <f>$D$14</f>
        <v>4132.35068047204</v>
      </c>
      <c r="G21" s="47">
        <f>C21-E21</f>
        <v>0</v>
      </c>
    </row>
    <row r="23" ht="30" customHeight="1">
      <c r="B23" s="35" t="inlineStr">
        <is>
          <t>Contrôle 1 : total des parts de capital (doit égaler le capital emprunté)</t>
        </is>
      </c>
      <c r="E23" s="47">
        <f>ROUND(SUM(E18:E21),2)</f>
        <v>15000</v>
      </c>
    </row>
    <row r="24">
      <c r="B24" s="35" t="inlineStr">
        <is>
          <t>Contrôle 2 : capital restant dû à la fin (doit être 0)</t>
        </is>
      </c>
      <c r="E24" s="47">
        <f>ROUND(G21,2)</f>
        <v>0</v>
      </c>
    </row>
    <row r="26" ht="21.75" customHeight="1">
      <c r="B26" s="10" t="inlineStr">
        <is>
          <t>Corrigé pas à pas</t>
        </is>
      </c>
    </row>
    <row r="28" ht="17.5" customHeight="1">
      <c r="B28" s="5" t="inlineStr">
        <is>
          <t>Annuité constante</t>
        </is>
      </c>
    </row>
    <row r="29" ht="33" customHeight="1">
      <c r="B29" s="7" t="inlineStr">
        <is>
          <t>Étape 1 — Ce que l'on cherche : la somme identique à verser chaque année pour rembourser le capital et les intérêts.</t>
        </is>
      </c>
    </row>
    <row r="30" ht="33" customHeight="1">
      <c r="B30" s="7" t="inlineStr">
        <is>
          <t>Étape 2 — Pourquoi cette fonction : VPM calcule cette annuité à partir du taux, de la durée et du capital. Le capital est précédé d'un signe moins pour obtenir un résultat positif.</t>
        </is>
      </c>
    </row>
    <row r="31" ht="19.5" customHeight="1">
      <c r="B31" s="4" t="inlineStr">
        <is>
          <t>Étape 3 — Formule finale : =-VPM(D11;D12;D10)</t>
        </is>
      </c>
    </row>
    <row r="33" ht="17.5" customHeight="1">
      <c r="B33" s="5" t="inlineStr">
        <is>
          <t>Intérêts et part de capital</t>
        </is>
      </c>
    </row>
    <row r="34" ht="33" customHeight="1">
      <c r="B34" s="7" t="inlineStr">
        <is>
          <t>Étape 1 — Ce que l'on cherche : ce que représente chaque année les intérêts, puis la part qui rembourse réellement le capital.</t>
        </is>
      </c>
    </row>
    <row r="35" ht="46.5" customHeight="1">
      <c r="B35" s="7" t="inlineStr">
        <is>
          <t>Étape 2 — Pourquoi ces formules : intérêts = capital début × taux (le $ verrouille le taux). Part de capital = annuité − intérêts. Le capital début de l'année suivante est le capital restant dû de l'année précédente.</t>
        </is>
      </c>
    </row>
    <row r="36" ht="19.5" customHeight="1">
      <c r="B36" s="4" t="inlineStr">
        <is>
          <t>Étape 3 — Formules finales : =C18*$D$11     =F18-D18     =C18-E18</t>
        </is>
      </c>
    </row>
    <row r="38" ht="17.5" customHeight="1">
      <c r="B38" s="5" t="inlineStr">
        <is>
          <t>Contrôles</t>
        </is>
      </c>
    </row>
    <row r="39" ht="19.5" customHeight="1">
      <c r="B39" s="7" t="inlineStr">
        <is>
          <t>Étape 1 — Ce que l'on cherche : s'assurer que le tableau est juste jusqu'au bout.</t>
        </is>
      </c>
    </row>
    <row r="40" ht="46.5" customHeight="1">
      <c r="B40" s="7" t="inlineStr">
        <is>
          <t>Étape 2 — Pourquoi ces contrôles : si l'on additionne les parts de capital, on doit retrouver le capital emprunté ; au terme du remboursement, il ne doit plus rien rester à payer. ARRONDI évite les faux écarts d'arrondi.</t>
        </is>
      </c>
    </row>
    <row r="41" ht="19.5" customHeight="1">
      <c r="B41" s="4" t="inlineStr">
        <is>
          <t>Étape 3 — Formules finales : =ARRONDI(SOMME(E18:E21);2)     =ARRONDI(G21;2)</t>
        </is>
      </c>
    </row>
  </sheetData>
  <mergeCells count="25">
    <mergeCell ref="B2:G2"/>
    <mergeCell ref="B23:D23"/>
    <mergeCell ref="B29:G29"/>
    <mergeCell ref="B12:C12"/>
    <mergeCell ref="B38:G38"/>
    <mergeCell ref="B34:G34"/>
    <mergeCell ref="B28:G28"/>
    <mergeCell ref="B11:C11"/>
    <mergeCell ref="B14:C14"/>
    <mergeCell ref="B40:G40"/>
    <mergeCell ref="B30:G30"/>
    <mergeCell ref="B24:D24"/>
    <mergeCell ref="B33:G33"/>
    <mergeCell ref="B6:G6"/>
    <mergeCell ref="B13:C13"/>
    <mergeCell ref="B5:G5"/>
    <mergeCell ref="B36:G36"/>
    <mergeCell ref="B10:C10"/>
    <mergeCell ref="B41:G41"/>
    <mergeCell ref="B35:G35"/>
    <mergeCell ref="B4:G4"/>
    <mergeCell ref="B9:C9"/>
    <mergeCell ref="D9:E9"/>
    <mergeCell ref="B31:G31"/>
    <mergeCell ref="B39:G39"/>
  </mergeCells>
  <hyperlinks>
    <hyperlink ref="B1" location="'00 - Accueil'!A1"/>
  </hyperlinks>
  <pageMargins left="0.75" right="0.75" top="1" bottom="1" header="0.5" footer="0.5"/>
  <pageSetup orientation="landscape"/>
</worksheet>
</file>

<file path=xl/worksheets/sheet39.xml><?xml version="1.0" encoding="utf-8"?>
<worksheet xmlns="http://schemas.openxmlformats.org/spreadsheetml/2006/main">
  <sheetPr>
    <tabColor rgb="FF0B2A4A"/>
    <outlinePr summaryBelow="1" summaryRight="1"/>
    <pageSetUpPr/>
  </sheetPr>
  <dimension ref="B1:F46"/>
  <sheetViews>
    <sheetView showGridLines="0" tabSelected="0" workbookViewId="0">
      <selection activeCell="A1" sqref="A1"/>
    </sheetView>
  </sheetViews>
  <sheetFormatPr baseColWidth="8" defaultRowHeight="15"/>
  <cols>
    <col width="3" customWidth="1" min="1" max="1"/>
    <col width="8" customWidth="1" min="2" max="2"/>
    <col width="52" customWidth="1" min="3" max="3"/>
    <col width="14" customWidth="1" min="4" max="4"/>
    <col width="17" customWidth="1" min="5" max="5"/>
    <col width="17" customWidth="1" min="6" max="6"/>
    <col width="3" customWidth="1" min="7" max="7"/>
  </cols>
  <sheetData>
    <row r="1">
      <c r="B1" s="25" t="inlineStr">
        <is>
          <t>↩ Retour à l'accueil</t>
        </is>
      </c>
    </row>
    <row r="2" ht="27.75" customHeight="1">
      <c r="B2" s="12" t="inlineStr">
        <is>
          <t>19 - Enregistrer les écritures d'inventaire (Énoncé)</t>
        </is>
      </c>
    </row>
    <row r="4" ht="31" customHeight="1">
      <c r="B4" s="11" t="inlineStr">
        <is>
          <t>Consigne : à la clôture de l'exercice (31 décembre), quatre situations demandent une écriture d'inventaire. À partir des données de départ, calculez chaque montant avec une formule, puis enregistrez l'écriture au journal.</t>
        </is>
      </c>
    </row>
    <row r="5" ht="31" customHeight="1">
      <c r="B5" s="7" t="inlineStr">
        <is>
          <t>Objectif : rattacher chaque charge, produit ou risque à la bonne période, en calculant des montants au prorata du temps.</t>
        </is>
      </c>
    </row>
    <row r="6" ht="31" customHeight="1">
      <c r="B6" s="7" t="inlineStr">
        <is>
          <t>À découvrir : des formules qui combinent plusieurs cellules de départ (montant × mois ÷ 12) et la logique des écritures de fin d'exercice.</t>
        </is>
      </c>
    </row>
    <row r="8">
      <c r="B8" s="27" t="inlineStr">
        <is>
          <t>Données de départ</t>
        </is>
      </c>
    </row>
    <row r="9" ht="30" customHeight="1">
      <c r="B9" s="17" t="inlineStr">
        <is>
          <t>Op.</t>
        </is>
      </c>
      <c r="C9" s="17" t="inlineStr">
        <is>
          <t>Donnée</t>
        </is>
      </c>
      <c r="D9" s="17" t="inlineStr">
        <is>
          <t>Valeur</t>
        </is>
      </c>
    </row>
    <row r="10" ht="31" customHeight="1">
      <c r="B10" s="41" t="n">
        <v>1</v>
      </c>
      <c r="C10" s="67" t="inlineStr">
        <is>
          <t>Matériel d'atelier acquis le 1er juillet : valeur d'origine HT</t>
        </is>
      </c>
      <c r="D10" s="42" t="n">
        <v>8400</v>
      </c>
    </row>
    <row r="11" ht="17.5" customHeight="1">
      <c r="B11" s="41" t="n">
        <v>1</v>
      </c>
      <c r="C11" s="67" t="inlineStr">
        <is>
          <t>Durée d'amortissement linéaire (en années)</t>
        </is>
      </c>
      <c r="D11" s="81" t="n">
        <v>4</v>
      </c>
    </row>
    <row r="12" ht="17.5" customHeight="1">
      <c r="B12" s="41" t="n">
        <v>1</v>
      </c>
      <c r="C12" s="67" t="inlineStr">
        <is>
          <t>Nombre de mois écoulés au 31 décembre</t>
        </is>
      </c>
      <c r="D12" s="81" t="n">
        <v>6</v>
      </c>
    </row>
    <row r="13" ht="17.5" customHeight="1">
      <c r="B13" s="41" t="n">
        <v>2</v>
      </c>
      <c r="C13" s="67" t="inlineStr">
        <is>
          <t>Prime d'assurance annuelle payée le 1er novembre</t>
        </is>
      </c>
      <c r="D13" s="42" t="n">
        <v>1440</v>
      </c>
    </row>
    <row r="14" ht="31" customHeight="1">
      <c r="B14" s="41" t="n">
        <v>2</v>
      </c>
      <c r="C14" s="67" t="inlineStr">
        <is>
          <t>Nombre de mois de la prime qui concernent l'année suivante</t>
        </is>
      </c>
      <c r="D14" s="81" t="n">
        <v>10</v>
      </c>
    </row>
    <row r="15" ht="17.5" customHeight="1">
      <c r="B15" s="41" t="n">
        <v>3</v>
      </c>
      <c r="C15" s="67" t="inlineStr">
        <is>
          <t>Capital d'un emprunt restant dû</t>
        </is>
      </c>
      <c r="D15" s="42" t="n">
        <v>12000</v>
      </c>
    </row>
    <row r="16" ht="17.5" customHeight="1">
      <c r="B16" s="41" t="n">
        <v>3</v>
      </c>
      <c r="C16" s="67" t="inlineStr">
        <is>
          <t>Taux annuel de l'emprunt</t>
        </is>
      </c>
      <c r="D16" s="82" t="n">
        <v>0.03</v>
      </c>
    </row>
    <row r="17" ht="31" customHeight="1">
      <c r="B17" s="41" t="n">
        <v>3</v>
      </c>
      <c r="C17" s="67" t="inlineStr">
        <is>
          <t>Mois d'intérêts courus entre la dernière échéance et le 31 décembre</t>
        </is>
      </c>
      <c r="D17" s="81" t="n">
        <v>4</v>
      </c>
    </row>
    <row r="18" ht="17.5" customHeight="1">
      <c r="B18" s="41" t="n">
        <v>4</v>
      </c>
      <c r="C18" s="67" t="inlineStr">
        <is>
          <t>Créance sur un client en difficulté (HT)</t>
        </is>
      </c>
      <c r="D18" s="42" t="n">
        <v>2000</v>
      </c>
    </row>
    <row r="19" ht="17.5" customHeight="1">
      <c r="B19" s="41" t="n">
        <v>4</v>
      </c>
      <c r="C19" s="67" t="inlineStr">
        <is>
          <t>Perte estimée sur cette créance</t>
        </is>
      </c>
      <c r="D19" s="82" t="n">
        <v>0.5</v>
      </c>
    </row>
    <row r="21">
      <c r="B21" s="27" t="inlineStr">
        <is>
          <t>Comptes à utiliser (extrait du plan comptable)</t>
        </is>
      </c>
    </row>
    <row r="22" ht="30" customHeight="1">
      <c r="B22" s="17" t="inlineStr">
        <is>
          <t>Compte</t>
        </is>
      </c>
      <c r="C22" s="17" t="inlineStr">
        <is>
          <t>Intitulé</t>
        </is>
      </c>
    </row>
    <row r="23">
      <c r="B23" s="41" t="n">
        <v>2815</v>
      </c>
      <c r="C23" s="67" t="inlineStr">
        <is>
          <t>Amortissements du matériel et outillage</t>
        </is>
      </c>
    </row>
    <row r="24">
      <c r="B24" s="41" t="n">
        <v>486</v>
      </c>
      <c r="C24" s="67" t="inlineStr">
        <is>
          <t>Charges constatées d'avance</t>
        </is>
      </c>
    </row>
    <row r="25">
      <c r="B25" s="41" t="n">
        <v>491</v>
      </c>
      <c r="C25" s="67" t="inlineStr">
        <is>
          <t>Dépréciations des comptes de clients</t>
        </is>
      </c>
    </row>
    <row r="26">
      <c r="B26" s="41" t="n">
        <v>512</v>
      </c>
      <c r="C26" s="67" t="inlineStr">
        <is>
          <t>Banque</t>
        </is>
      </c>
    </row>
    <row r="27">
      <c r="B27" s="41" t="n">
        <v>616</v>
      </c>
      <c r="C27" s="67" t="inlineStr">
        <is>
          <t>Primes d'assurances</t>
        </is>
      </c>
    </row>
    <row r="28">
      <c r="B28" s="41" t="n">
        <v>6611</v>
      </c>
      <c r="C28" s="67" t="inlineStr">
        <is>
          <t>Intérêts des emprunts et dettes</t>
        </is>
      </c>
    </row>
    <row r="29">
      <c r="B29" s="41" t="n">
        <v>6811</v>
      </c>
      <c r="C29" s="67" t="inlineStr">
        <is>
          <t>Dotations aux amortissements des immobilisations</t>
        </is>
      </c>
    </row>
    <row r="30">
      <c r="B30" s="41" t="n">
        <v>6817</v>
      </c>
      <c r="C30" s="67" t="inlineStr">
        <is>
          <t>Dotations aux dépréciations des actifs circulants</t>
        </is>
      </c>
    </row>
    <row r="31">
      <c r="B31" s="41" t="n">
        <v>1688</v>
      </c>
      <c r="C31" s="67" t="inlineStr">
        <is>
          <t>Intérêts courus sur emprunts</t>
        </is>
      </c>
    </row>
    <row r="32">
      <c r="B32" s="41" t="n">
        <v>401</v>
      </c>
      <c r="C32" s="67" t="inlineStr">
        <is>
          <t>Fournisseurs</t>
        </is>
      </c>
    </row>
    <row r="34">
      <c r="B34" s="27" t="inlineStr">
        <is>
          <t>Journal d'inventaire à compléter</t>
        </is>
      </c>
    </row>
    <row r="35" ht="30" customHeight="1">
      <c r="B35" s="17" t="inlineStr">
        <is>
          <t>Op.</t>
        </is>
      </c>
      <c r="C35" s="17" t="inlineStr">
        <is>
          <t>Intitulé du compte</t>
        </is>
      </c>
      <c r="D35" s="17" t="inlineStr">
        <is>
          <t>Compte</t>
        </is>
      </c>
      <c r="E35" s="17" t="inlineStr">
        <is>
          <t>Débit</t>
        </is>
      </c>
      <c r="F35" s="17" t="inlineStr">
        <is>
          <t>Crédit</t>
        </is>
      </c>
    </row>
    <row r="36">
      <c r="B36" s="41" t="n">
        <v>1</v>
      </c>
      <c r="C36" s="76" t="n"/>
      <c r="D36" s="77" t="n"/>
      <c r="E36" s="43" t="n"/>
      <c r="F36" s="43" t="n"/>
    </row>
    <row r="37">
      <c r="B37" s="41" t="n">
        <v>1</v>
      </c>
      <c r="C37" s="76" t="n"/>
      <c r="D37" s="77" t="n"/>
      <c r="E37" s="43" t="n"/>
      <c r="F37" s="43" t="n"/>
    </row>
    <row r="38">
      <c r="B38" s="41" t="n">
        <v>2</v>
      </c>
      <c r="C38" s="76" t="n"/>
      <c r="D38" s="77" t="n"/>
      <c r="E38" s="43" t="n"/>
      <c r="F38" s="43" t="n"/>
    </row>
    <row r="39">
      <c r="B39" s="41" t="n">
        <v>2</v>
      </c>
      <c r="C39" s="76" t="n"/>
      <c r="D39" s="77" t="n"/>
      <c r="E39" s="43" t="n"/>
      <c r="F39" s="43" t="n"/>
    </row>
    <row r="40">
      <c r="B40" s="41" t="n">
        <v>3</v>
      </c>
      <c r="C40" s="76" t="n"/>
      <c r="D40" s="77" t="n"/>
      <c r="E40" s="43" t="n"/>
      <c r="F40" s="43" t="n"/>
    </row>
    <row r="41">
      <c r="B41" s="41" t="n">
        <v>3</v>
      </c>
      <c r="C41" s="76" t="n"/>
      <c r="D41" s="77" t="n"/>
      <c r="E41" s="43" t="n"/>
      <c r="F41" s="43" t="n"/>
    </row>
    <row r="42">
      <c r="B42" s="41" t="n">
        <v>4</v>
      </c>
      <c r="C42" s="76" t="n"/>
      <c r="D42" s="77" t="n"/>
      <c r="E42" s="43" t="n"/>
      <c r="F42" s="43" t="n"/>
    </row>
    <row r="43">
      <c r="B43" s="41" t="n">
        <v>4</v>
      </c>
      <c r="C43" s="76" t="n"/>
      <c r="D43" s="77" t="n"/>
      <c r="E43" s="43" t="n"/>
      <c r="F43" s="43" t="n"/>
    </row>
    <row r="45">
      <c r="B45" s="35" t="inlineStr">
        <is>
          <t>Total des débits et des crédits</t>
        </is>
      </c>
      <c r="E45" s="43" t="n"/>
      <c r="F45" s="43" t="n"/>
    </row>
    <row r="46">
      <c r="B46" s="35" t="inlineStr">
        <is>
          <t>Contrôle : écart débits − crédits (doit être 0)</t>
        </is>
      </c>
      <c r="E46" s="43" t="n"/>
    </row>
  </sheetData>
  <mergeCells count="6">
    <mergeCell ref="B4:F4"/>
    <mergeCell ref="B6:F6"/>
    <mergeCell ref="B2:F2"/>
    <mergeCell ref="B46:D46"/>
    <mergeCell ref="B45:D45"/>
    <mergeCell ref="B5:F5"/>
  </mergeCells>
  <hyperlinks>
    <hyperlink ref="B1" location="'00 - Accueil'!A1"/>
  </hyperlinks>
  <pageMargins left="0.75" right="0.75" top="1" bottom="1" header="0.5" footer="0.5"/>
  <pageSetup orientation="landscape"/>
</worksheet>
</file>

<file path=xl/worksheets/sheet40.xml><?xml version="1.0" encoding="utf-8"?>
<worksheet xmlns="http://schemas.openxmlformats.org/spreadsheetml/2006/main">
  <sheetPr>
    <tabColor rgb="FFA6A6A6"/>
    <outlinePr summaryBelow="1" summaryRight="1"/>
    <pageSetUpPr/>
  </sheetPr>
  <dimension ref="B1:F68"/>
  <sheetViews>
    <sheetView showGridLines="0" tabSelected="0" workbookViewId="0">
      <selection activeCell="A1" sqref="A1"/>
    </sheetView>
  </sheetViews>
  <sheetFormatPr baseColWidth="8" defaultRowHeight="15"/>
  <cols>
    <col width="3" customWidth="1" min="1" max="1"/>
    <col width="8" customWidth="1" min="2" max="2"/>
    <col width="52" customWidth="1" min="3" max="3"/>
    <col width="14" customWidth="1" min="4" max="4"/>
    <col width="17" customWidth="1" min="5" max="5"/>
    <col width="17" customWidth="1" min="6" max="6"/>
    <col width="3" customWidth="1" min="7" max="7"/>
  </cols>
  <sheetData>
    <row r="1">
      <c r="B1" s="25" t="inlineStr">
        <is>
          <t>↩ Retour à l'accueil</t>
        </is>
      </c>
    </row>
    <row r="2" ht="27.75" customHeight="1">
      <c r="B2" s="12" t="inlineStr">
        <is>
          <t>19 - Enregistrer les écritures d'inventaire (Corrigé)</t>
        </is>
      </c>
    </row>
    <row r="4" ht="31" customHeight="1">
      <c r="B4" s="11" t="inlineStr">
        <is>
          <t>Consigne : à la clôture de l'exercice (31 décembre), quatre situations demandent une écriture d'inventaire. À partir des données de départ, calculez chaque montant avec une formule, puis enregistrez l'écriture au journal.</t>
        </is>
      </c>
    </row>
    <row r="5" ht="31" customHeight="1">
      <c r="B5" s="7" t="inlineStr">
        <is>
          <t>Objectif : rattacher chaque charge, produit ou risque à la bonne période, en calculant des montants au prorata du temps.</t>
        </is>
      </c>
    </row>
    <row r="6" ht="31" customHeight="1">
      <c r="B6" s="7" t="inlineStr">
        <is>
          <t>À découvrir : des formules qui combinent plusieurs cellules de départ (montant × mois ÷ 12) et la logique des écritures de fin d'exercice.</t>
        </is>
      </c>
    </row>
    <row r="8">
      <c r="B8" s="27" t="inlineStr">
        <is>
          <t>Données de départ</t>
        </is>
      </c>
    </row>
    <row r="9" ht="30" customHeight="1">
      <c r="B9" s="17" t="inlineStr">
        <is>
          <t>Op.</t>
        </is>
      </c>
      <c r="C9" s="17" t="inlineStr">
        <is>
          <t>Donnée</t>
        </is>
      </c>
      <c r="D9" s="17" t="inlineStr">
        <is>
          <t>Valeur</t>
        </is>
      </c>
    </row>
    <row r="10" ht="31" customHeight="1">
      <c r="B10" s="41" t="n">
        <v>1</v>
      </c>
      <c r="C10" s="67" t="inlineStr">
        <is>
          <t>Matériel d'atelier acquis le 1er juillet : valeur d'origine HT</t>
        </is>
      </c>
      <c r="D10" s="42" t="n">
        <v>8400</v>
      </c>
    </row>
    <row r="11" ht="17.5" customHeight="1">
      <c r="B11" s="41" t="n">
        <v>1</v>
      </c>
      <c r="C11" s="67" t="inlineStr">
        <is>
          <t>Durée d'amortissement linéaire (en années)</t>
        </is>
      </c>
      <c r="D11" s="81" t="n">
        <v>4</v>
      </c>
    </row>
    <row r="12" ht="17.5" customHeight="1">
      <c r="B12" s="41" t="n">
        <v>1</v>
      </c>
      <c r="C12" s="67" t="inlineStr">
        <is>
          <t>Nombre de mois écoulés au 31 décembre</t>
        </is>
      </c>
      <c r="D12" s="81" t="n">
        <v>6</v>
      </c>
    </row>
    <row r="13" ht="17.5" customHeight="1">
      <c r="B13" s="41" t="n">
        <v>2</v>
      </c>
      <c r="C13" s="67" t="inlineStr">
        <is>
          <t>Prime d'assurance annuelle payée le 1er novembre</t>
        </is>
      </c>
      <c r="D13" s="42" t="n">
        <v>1440</v>
      </c>
    </row>
    <row r="14" ht="31" customHeight="1">
      <c r="B14" s="41" t="n">
        <v>2</v>
      </c>
      <c r="C14" s="67" t="inlineStr">
        <is>
          <t>Nombre de mois de la prime qui concernent l'année suivante</t>
        </is>
      </c>
      <c r="D14" s="81" t="n">
        <v>10</v>
      </c>
    </row>
    <row r="15" ht="17.5" customHeight="1">
      <c r="B15" s="41" t="n">
        <v>3</v>
      </c>
      <c r="C15" s="67" t="inlineStr">
        <is>
          <t>Capital d'un emprunt restant dû</t>
        </is>
      </c>
      <c r="D15" s="42" t="n">
        <v>12000</v>
      </c>
    </row>
    <row r="16" ht="17.5" customHeight="1">
      <c r="B16" s="41" t="n">
        <v>3</v>
      </c>
      <c r="C16" s="67" t="inlineStr">
        <is>
          <t>Taux annuel de l'emprunt</t>
        </is>
      </c>
      <c r="D16" s="82" t="n">
        <v>0.03</v>
      </c>
    </row>
    <row r="17" ht="31" customHeight="1">
      <c r="B17" s="41" t="n">
        <v>3</v>
      </c>
      <c r="C17" s="67" t="inlineStr">
        <is>
          <t>Mois d'intérêts courus entre la dernière échéance et le 31 décembre</t>
        </is>
      </c>
      <c r="D17" s="81" t="n">
        <v>4</v>
      </c>
    </row>
    <row r="18" ht="17.5" customHeight="1">
      <c r="B18" s="41" t="n">
        <v>4</v>
      </c>
      <c r="C18" s="67" t="inlineStr">
        <is>
          <t>Créance sur un client en difficulté (HT)</t>
        </is>
      </c>
      <c r="D18" s="42" t="n">
        <v>2000</v>
      </c>
    </row>
    <row r="19" ht="17.5" customHeight="1">
      <c r="B19" s="41" t="n">
        <v>4</v>
      </c>
      <c r="C19" s="67" t="inlineStr">
        <is>
          <t>Perte estimée sur cette créance</t>
        </is>
      </c>
      <c r="D19" s="82" t="n">
        <v>0.5</v>
      </c>
    </row>
    <row r="21">
      <c r="B21" s="27" t="inlineStr">
        <is>
          <t>Comptes à utiliser (extrait du plan comptable)</t>
        </is>
      </c>
    </row>
    <row r="22" ht="30" customHeight="1">
      <c r="B22" s="17" t="inlineStr">
        <is>
          <t>Compte</t>
        </is>
      </c>
      <c r="C22" s="17" t="inlineStr">
        <is>
          <t>Intitulé</t>
        </is>
      </c>
    </row>
    <row r="23">
      <c r="B23" s="41" t="n">
        <v>2815</v>
      </c>
      <c r="C23" s="67" t="inlineStr">
        <is>
          <t>Amortissements du matériel et outillage</t>
        </is>
      </c>
    </row>
    <row r="24">
      <c r="B24" s="41" t="n">
        <v>486</v>
      </c>
      <c r="C24" s="67" t="inlineStr">
        <is>
          <t>Charges constatées d'avance</t>
        </is>
      </c>
    </row>
    <row r="25">
      <c r="B25" s="41" t="n">
        <v>491</v>
      </c>
      <c r="C25" s="67" t="inlineStr">
        <is>
          <t>Dépréciations des comptes de clients</t>
        </is>
      </c>
    </row>
    <row r="26">
      <c r="B26" s="41" t="n">
        <v>512</v>
      </c>
      <c r="C26" s="67" t="inlineStr">
        <is>
          <t>Banque</t>
        </is>
      </c>
    </row>
    <row r="27">
      <c r="B27" s="41" t="n">
        <v>616</v>
      </c>
      <c r="C27" s="67" t="inlineStr">
        <is>
          <t>Primes d'assurances</t>
        </is>
      </c>
    </row>
    <row r="28">
      <c r="B28" s="41" t="n">
        <v>6611</v>
      </c>
      <c r="C28" s="67" t="inlineStr">
        <is>
          <t>Intérêts des emprunts et dettes</t>
        </is>
      </c>
    </row>
    <row r="29">
      <c r="B29" s="41" t="n">
        <v>6811</v>
      </c>
      <c r="C29" s="67" t="inlineStr">
        <is>
          <t>Dotations aux amortissements des immobilisations</t>
        </is>
      </c>
    </row>
    <row r="30">
      <c r="B30" s="41" t="n">
        <v>6817</v>
      </c>
      <c r="C30" s="67" t="inlineStr">
        <is>
          <t>Dotations aux dépréciations des actifs circulants</t>
        </is>
      </c>
    </row>
    <row r="31">
      <c r="B31" s="41" t="n">
        <v>1688</v>
      </c>
      <c r="C31" s="67" t="inlineStr">
        <is>
          <t>Intérêts courus sur emprunts</t>
        </is>
      </c>
    </row>
    <row r="32">
      <c r="B32" s="41" t="n">
        <v>401</v>
      </c>
      <c r="C32" s="67" t="inlineStr">
        <is>
          <t>Fournisseurs</t>
        </is>
      </c>
    </row>
    <row r="34">
      <c r="B34" s="27" t="inlineStr">
        <is>
          <t>Journal d'inventaire à compléter</t>
        </is>
      </c>
    </row>
    <row r="35" ht="30" customHeight="1">
      <c r="B35" s="17" t="inlineStr">
        <is>
          <t>Op.</t>
        </is>
      </c>
      <c r="C35" s="17" t="inlineStr">
        <is>
          <t>Intitulé du compte</t>
        </is>
      </c>
      <c r="D35" s="17" t="inlineStr">
        <is>
          <t>Compte</t>
        </is>
      </c>
      <c r="E35" s="17" t="inlineStr">
        <is>
          <t>Débit</t>
        </is>
      </c>
      <c r="F35" s="17" t="inlineStr">
        <is>
          <t>Crédit</t>
        </is>
      </c>
    </row>
    <row r="36">
      <c r="B36" s="41" t="n">
        <v>1</v>
      </c>
      <c r="C36" s="78" t="inlineStr">
        <is>
          <t>Dotations aux amortissements des immobilisations</t>
        </is>
      </c>
      <c r="D36" s="54" t="n">
        <v>6811</v>
      </c>
      <c r="E36" s="47">
        <f>D10/D11*D12/12</f>
        <v>1050</v>
      </c>
      <c r="F36" s="47" t="n"/>
    </row>
    <row r="37">
      <c r="B37" s="41" t="n">
        <v>1</v>
      </c>
      <c r="C37" s="78" t="inlineStr">
        <is>
          <t>Amortissements du matériel et outillage</t>
        </is>
      </c>
      <c r="D37" s="54" t="n">
        <v>2815</v>
      </c>
      <c r="E37" s="47" t="n"/>
      <c r="F37" s="47">
        <f>D10/D11*D12/12</f>
        <v>1050</v>
      </c>
    </row>
    <row r="38">
      <c r="B38" s="41" t="n">
        <v>2</v>
      </c>
      <c r="C38" s="78" t="inlineStr">
        <is>
          <t>Charges constatées d'avance</t>
        </is>
      </c>
      <c r="D38" s="54" t="n">
        <v>486</v>
      </c>
      <c r="E38" s="47">
        <f>D13*D14/12</f>
        <v>1200</v>
      </c>
      <c r="F38" s="47" t="n"/>
    </row>
    <row r="39">
      <c r="B39" s="41" t="n">
        <v>2</v>
      </c>
      <c r="C39" s="78" t="inlineStr">
        <is>
          <t>Primes d'assurances</t>
        </is>
      </c>
      <c r="D39" s="54" t="n">
        <v>616</v>
      </c>
      <c r="E39" s="47" t="n"/>
      <c r="F39" s="47">
        <f>D13*D14/12</f>
        <v>1200</v>
      </c>
    </row>
    <row r="40">
      <c r="B40" s="41" t="n">
        <v>3</v>
      </c>
      <c r="C40" s="78" t="inlineStr">
        <is>
          <t>Intérêts des emprunts et dettes</t>
        </is>
      </c>
      <c r="D40" s="54" t="n">
        <v>6611</v>
      </c>
      <c r="E40" s="47">
        <f>D15*D16*D17/12</f>
        <v>120</v>
      </c>
      <c r="F40" s="47" t="n"/>
    </row>
    <row r="41">
      <c r="B41" s="41" t="n">
        <v>3</v>
      </c>
      <c r="C41" s="78" t="inlineStr">
        <is>
          <t>Intérêts courus sur emprunts</t>
        </is>
      </c>
      <c r="D41" s="54" t="n">
        <v>1688</v>
      </c>
      <c r="E41" s="47" t="n"/>
      <c r="F41" s="47">
        <f>D15*D16*D17/12</f>
        <v>120</v>
      </c>
    </row>
    <row r="42">
      <c r="B42" s="41" t="n">
        <v>4</v>
      </c>
      <c r="C42" s="78" t="inlineStr">
        <is>
          <t>Dotations aux dépréciations des actifs circulants</t>
        </is>
      </c>
      <c r="D42" s="54" t="n">
        <v>6817</v>
      </c>
      <c r="E42" s="47">
        <f>D18*D19</f>
        <v>1000</v>
      </c>
      <c r="F42" s="47" t="n"/>
    </row>
    <row r="43">
      <c r="B43" s="41" t="n">
        <v>4</v>
      </c>
      <c r="C43" s="78" t="inlineStr">
        <is>
          <t>Dépréciations des comptes de clients</t>
        </is>
      </c>
      <c r="D43" s="54" t="n">
        <v>491</v>
      </c>
      <c r="E43" s="47" t="n"/>
      <c r="F43" s="47">
        <f>D18*D19</f>
        <v>1000</v>
      </c>
    </row>
    <row r="45">
      <c r="B45" s="35" t="inlineStr">
        <is>
          <t>Total des débits et des crédits</t>
        </is>
      </c>
      <c r="E45" s="47">
        <f>SUM(E36:E43)</f>
        <v>3370</v>
      </c>
      <c r="F45" s="47">
        <f>SUM(F36:F43)</f>
        <v>3370</v>
      </c>
    </row>
    <row r="46">
      <c r="B46" s="35" t="inlineStr">
        <is>
          <t>Contrôle : écart débits − crédits (doit être 0)</t>
        </is>
      </c>
      <c r="E46" s="47">
        <f>ROUND(E45-F45,2)</f>
        <v>0</v>
      </c>
    </row>
    <row r="48" ht="21.75" customHeight="1">
      <c r="B48" s="10" t="inlineStr">
        <is>
          <t>Corrigé pas à pas</t>
        </is>
      </c>
    </row>
    <row r="50" ht="17.5" customHeight="1">
      <c r="B50" s="5" t="inlineStr">
        <is>
          <t>Opération 1 — La dotation aux amortissements</t>
        </is>
      </c>
    </row>
    <row r="51" ht="33" customHeight="1">
      <c r="B51" s="7" t="inlineStr">
        <is>
          <t>Étape 1 — Ce que l'on cherche : la part de la valeur du matériel qui a été consommée entre le 1er juillet et le 31 décembre.</t>
        </is>
      </c>
    </row>
    <row r="52" ht="33" customHeight="1">
      <c r="B52" s="7" t="inlineStr">
        <is>
          <t>Étape 2 — Pourquoi cette formule : dotation annuelle = valeur ÷ durée, puis on ne garde que les 6 mois écoulés (÷ 12 × 6).</t>
        </is>
      </c>
    </row>
    <row r="53" ht="19.5" customHeight="1">
      <c r="B53" s="4" t="inlineStr">
        <is>
          <t>Étape 3 — Formule finale : =D10/D11*D12/12   (débit 6811, crédit 2815)</t>
        </is>
      </c>
    </row>
    <row r="55" ht="17.5" customHeight="1">
      <c r="B55" s="5" t="inlineStr">
        <is>
          <t>Opération 2 — La charge constatée d'avance</t>
        </is>
      </c>
    </row>
    <row r="56" ht="33" customHeight="1">
      <c r="B56" s="7" t="inlineStr">
        <is>
          <t>Étape 1 — Ce que l'on cherche : la part de la prime payée qui concerne l'année suivante, donc qui ne doit pas peser sur cet exercice.</t>
        </is>
      </c>
    </row>
    <row r="57" ht="33" customHeight="1">
      <c r="B57" s="7" t="inlineStr">
        <is>
          <t>Étape 2 — Pourquoi cette formule : prime × mois concernés ÷ 12. On débite 486 (créance de l'entreprise sur l'exercice suivant) et on crédite la charge 616.</t>
        </is>
      </c>
    </row>
    <row r="58" ht="19.5" customHeight="1">
      <c r="B58" s="4" t="inlineStr">
        <is>
          <t>Étape 3 — Formule finale : =D13*D14/12   (débit 486, crédit 616)</t>
        </is>
      </c>
    </row>
    <row r="60" ht="17.5" customHeight="1">
      <c r="B60" s="5" t="inlineStr">
        <is>
          <t>Opération 3 — Les intérêts courus</t>
        </is>
      </c>
    </row>
    <row r="61" ht="19.5" customHeight="1">
      <c r="B61" s="7" t="inlineStr">
        <is>
          <t>Étape 1 — Ce que l'on cherche : les intérêts de l'exercice déjà dus mais pas encore payés.</t>
        </is>
      </c>
    </row>
    <row r="62" ht="33" customHeight="1">
      <c r="B62" s="7" t="inlineStr">
        <is>
          <t>Étape 2 — Pourquoi cette formule : capital × taux annuel × mois courus ÷ 12. La charge est rattachée à l'exercice, et la dette est enregistrée en 1688.</t>
        </is>
      </c>
    </row>
    <row r="63" ht="19.5" customHeight="1">
      <c r="B63" s="4" t="inlineStr">
        <is>
          <t>Étape 3 — Formule finale : =D15*D16*D17/12   (débit 6611, crédit 1688)</t>
        </is>
      </c>
    </row>
    <row r="65" ht="17.5" customHeight="1">
      <c r="B65" s="5" t="inlineStr">
        <is>
          <t>Opération 4 — La dépréciation d'une créance</t>
        </is>
      </c>
    </row>
    <row r="66" ht="19.5" customHeight="1">
      <c r="B66" s="7" t="inlineStr">
        <is>
          <t>Étape 1 — Ce que l'on cherche : constater la perte probable sur un client qui risque de ne pas payer.</t>
        </is>
      </c>
    </row>
    <row r="67" ht="33" customHeight="1">
      <c r="B67" s="7" t="inlineStr">
        <is>
          <t>Étape 2 — Pourquoi cette formule : créance HT × taux de perte estimé. On ne supprime pas la créance : on enregistre une dépréciation (491).</t>
        </is>
      </c>
    </row>
    <row r="68" ht="19.5" customHeight="1">
      <c r="B68" s="4" t="inlineStr">
        <is>
          <t>Étape 3 — Formule finale : =D18*D19   (débit 6817, crédit 491)</t>
        </is>
      </c>
    </row>
  </sheetData>
  <mergeCells count="22">
    <mergeCell ref="B4:F4"/>
    <mergeCell ref="B62:F62"/>
    <mergeCell ref="B66:F66"/>
    <mergeCell ref="B58:F58"/>
    <mergeCell ref="B56:F56"/>
    <mergeCell ref="B52:F52"/>
    <mergeCell ref="B2:F2"/>
    <mergeCell ref="B60:F60"/>
    <mergeCell ref="B67:F67"/>
    <mergeCell ref="B61:F61"/>
    <mergeCell ref="B57:F57"/>
    <mergeCell ref="B53:F53"/>
    <mergeCell ref="B45:D45"/>
    <mergeCell ref="B65:F65"/>
    <mergeCell ref="B68:F68"/>
    <mergeCell ref="B55:F55"/>
    <mergeCell ref="B6:F6"/>
    <mergeCell ref="B46:D46"/>
    <mergeCell ref="B5:F5"/>
    <mergeCell ref="B51:F51"/>
    <mergeCell ref="B63:F63"/>
    <mergeCell ref="B50:F50"/>
  </mergeCells>
  <hyperlinks>
    <hyperlink ref="B1" location="'00 - Accueil'!A1"/>
  </hyperlinks>
  <pageMargins left="0.75" right="0.75" top="1" bottom="1" header="0.5" footer="0.5"/>
  <pageSetup orientation="landscape"/>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2026-09-03T10:17:41Z</dcterms:created>
  <dcterms:modified xmlns:dcterms="http://purl.org/dc/terms/" xmlns:xsi="http://www.w3.org/2001/XMLSchema-instance" xsi:type="dcterms:W3CDTF">2026-10-14T14:26:20Z</dcterms:modified>
  <cp:lastModifiedBy>Lily lily</cp:lastModifiedBy>
  <cp:revision>0</cp:revision>
</cp:coreProperties>
</file>